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DieseArbeitsmappe" defaultThemeVersion="124226"/>
  <mc:AlternateContent xmlns:mc="http://schemas.openxmlformats.org/markup-compatibility/2006">
    <mc:Choice Requires="x15">
      <x15ac:absPath xmlns:x15ac="http://schemas.microsoft.com/office/spreadsheetml/2010/11/ac" url="C:\Users\Bogdan\Desktop\"/>
    </mc:Choice>
  </mc:AlternateContent>
  <bookViews>
    <workbookView xWindow="12540" yWindow="-15" windowWidth="12615" windowHeight="11760"/>
  </bookViews>
  <sheets>
    <sheet name="Stromax" sheetId="32" r:id="rId1"/>
  </sheets>
  <calcPr calcId="171027"/>
</workbook>
</file>

<file path=xl/calcChain.xml><?xml version="1.0" encoding="utf-8"?>
<calcChain xmlns="http://schemas.openxmlformats.org/spreadsheetml/2006/main">
  <c r="L5" i="32" l="1"/>
  <c r="E691" i="32"/>
  <c r="A694" i="32"/>
  <c r="E690" i="32"/>
  <c r="A469" i="32"/>
  <c r="H465" i="32"/>
  <c r="H466" i="32" s="1"/>
  <c r="A284" i="32"/>
  <c r="E280" i="32" s="1"/>
  <c r="E281" i="32" s="1"/>
  <c r="F280" i="32"/>
  <c r="F281" i="32" s="1"/>
  <c r="H371" i="32"/>
  <c r="H372" i="32" s="1"/>
  <c r="H373" i="32" s="1"/>
  <c r="H321" i="32"/>
  <c r="H322" i="32" s="1"/>
  <c r="H323" i="32" s="1"/>
  <c r="H324" i="32" s="1"/>
  <c r="H325" i="32" s="1"/>
  <c r="H326" i="32" s="1"/>
  <c r="H327" i="32" s="1"/>
  <c r="H328" i="32" s="1"/>
  <c r="J280" i="32"/>
  <c r="J281" i="32" s="1"/>
  <c r="H361" i="32"/>
  <c r="H362" i="32" s="1"/>
  <c r="H363" i="32" s="1"/>
  <c r="H364" i="32" s="1"/>
  <c r="H365" i="32" s="1"/>
  <c r="H366" i="32" s="1"/>
  <c r="H367" i="32" s="1"/>
  <c r="H368" i="32" s="1"/>
  <c r="H369" i="32" s="1"/>
  <c r="H351" i="32"/>
  <c r="H352" i="32"/>
  <c r="H353" i="32" s="1"/>
  <c r="H354" i="32" s="1"/>
  <c r="H355" i="32" s="1"/>
  <c r="H356" i="32" s="1"/>
  <c r="H357" i="32" s="1"/>
  <c r="H358" i="32" s="1"/>
  <c r="H359" i="32" s="1"/>
  <c r="H341" i="32"/>
  <c r="H342" i="32" s="1"/>
  <c r="H343" i="32" s="1"/>
  <c r="H344" i="32" s="1"/>
  <c r="H345" i="32" s="1"/>
  <c r="H346" i="32" s="1"/>
  <c r="H347" i="32" s="1"/>
  <c r="H348" i="32" s="1"/>
  <c r="H349" i="32" s="1"/>
  <c r="H331" i="32"/>
  <c r="H332" i="32"/>
  <c r="H333" i="32" s="1"/>
  <c r="H334" i="32" s="1"/>
  <c r="H335" i="32" s="1"/>
  <c r="H336" i="32" s="1"/>
  <c r="H337" i="32" s="1"/>
  <c r="H338" i="32" s="1"/>
  <c r="H339" i="32" s="1"/>
  <c r="J282" i="32"/>
  <c r="E282" i="32"/>
  <c r="D282" i="32"/>
  <c r="B282" i="32"/>
  <c r="A189" i="32"/>
  <c r="G185" i="32" s="1"/>
  <c r="K187" i="32"/>
  <c r="J187" i="32"/>
  <c r="H187" i="32"/>
  <c r="C187" i="32"/>
  <c r="B187" i="32"/>
  <c r="A171" i="32"/>
  <c r="B169" i="32"/>
  <c r="A115" i="32"/>
  <c r="D111" i="32" s="1"/>
  <c r="D112" i="32" s="1"/>
  <c r="C113" i="32"/>
  <c r="F113" i="32"/>
  <c r="G113" i="32"/>
  <c r="B113" i="32"/>
  <c r="A15" i="32"/>
  <c r="C14" i="32"/>
  <c r="C11" i="32"/>
  <c r="C12" i="32" s="1"/>
  <c r="C13" i="32"/>
  <c r="D14" i="32"/>
  <c r="E14" i="32"/>
  <c r="F14" i="32"/>
  <c r="G14" i="32"/>
  <c r="H14" i="32"/>
  <c r="I14" i="32"/>
  <c r="B13" i="32"/>
  <c r="B14" i="32"/>
  <c r="I13" i="32"/>
  <c r="E13" i="32"/>
  <c r="D13" i="32"/>
  <c r="L3" i="32"/>
  <c r="C169" i="32"/>
  <c r="F282" i="32"/>
  <c r="G13" i="32"/>
  <c r="E187" i="32"/>
  <c r="G282" i="32"/>
  <c r="D468" i="32"/>
  <c r="F13" i="32"/>
  <c r="E113" i="32"/>
  <c r="D187" i="32"/>
  <c r="H13" i="32"/>
  <c r="I113" i="32"/>
  <c r="D113" i="32"/>
  <c r="F187" i="32"/>
  <c r="H282" i="32"/>
  <c r="F468" i="32"/>
  <c r="G111" i="32"/>
  <c r="G112" i="32" s="1"/>
  <c r="I468" i="32"/>
  <c r="H374" i="32"/>
  <c r="H375" i="32" s="1"/>
  <c r="I280" i="32"/>
  <c r="I281" i="32" s="1"/>
  <c r="G468" i="32"/>
  <c r="G465" i="32"/>
  <c r="G466" i="32" s="1"/>
  <c r="D690" i="32"/>
  <c r="H468" i="32"/>
  <c r="F465" i="32"/>
  <c r="F466" i="32" s="1"/>
  <c r="C690" i="32"/>
  <c r="C185" i="32"/>
  <c r="C186" i="32" s="1"/>
  <c r="E465" i="32"/>
  <c r="E466" i="32" s="1"/>
  <c r="B468" i="32"/>
  <c r="J468" i="32"/>
  <c r="D465" i="32"/>
  <c r="D466" i="32" s="1"/>
  <c r="B691" i="32"/>
  <c r="H113" i="32"/>
  <c r="G187" i="32"/>
  <c r="I282" i="32"/>
  <c r="C468" i="32"/>
  <c r="B465" i="32"/>
  <c r="B466" i="32" s="1"/>
  <c r="C465" i="32"/>
  <c r="C466" i="32" s="1"/>
  <c r="D691" i="32"/>
  <c r="C691" i="32"/>
  <c r="J113" i="32"/>
  <c r="I187" i="32"/>
  <c r="C282" i="32"/>
  <c r="B280" i="32"/>
  <c r="B281" i="32" s="1"/>
  <c r="E468" i="32"/>
  <c r="I465" i="32"/>
  <c r="I466" i="32"/>
  <c r="B690" i="32"/>
  <c r="H329" i="32"/>
  <c r="J465" i="32"/>
  <c r="J466" i="32"/>
  <c r="J111" i="32" l="1"/>
  <c r="J112" i="32" s="1"/>
  <c r="F185" i="32"/>
  <c r="F186" i="32" s="1"/>
  <c r="C111" i="32"/>
  <c r="C112" i="32" s="1"/>
  <c r="K185" i="32"/>
  <c r="K186" i="32" s="1"/>
  <c r="E185" i="32"/>
  <c r="E186" i="32" s="1"/>
  <c r="J185" i="32"/>
  <c r="J186" i="32" s="1"/>
  <c r="B11" i="32"/>
  <c r="B12" i="32" s="1"/>
  <c r="D11" i="32"/>
  <c r="D12" i="32" s="1"/>
  <c r="I11" i="32"/>
  <c r="I12" i="32" s="1"/>
  <c r="E11" i="32"/>
  <c r="E12" i="32" s="1"/>
  <c r="H11" i="32"/>
  <c r="H12" i="32" s="1"/>
  <c r="E111" i="32"/>
  <c r="E112" i="32" s="1"/>
  <c r="H111" i="32"/>
  <c r="H112" i="32" s="1"/>
  <c r="F111" i="32"/>
  <c r="F112" i="32" s="1"/>
  <c r="B111" i="32"/>
  <c r="B112" i="32" s="1"/>
  <c r="B167" i="32"/>
  <c r="B168" i="32" s="1"/>
  <c r="C167" i="32"/>
  <c r="C168" i="32" s="1"/>
  <c r="G186" i="32"/>
  <c r="I111" i="32"/>
  <c r="I112" i="32" s="1"/>
  <c r="F11" i="32"/>
  <c r="F12" i="32" s="1"/>
  <c r="G11" i="32"/>
  <c r="G12" i="32" s="1"/>
  <c r="H280" i="32"/>
  <c r="H281" i="32" s="1"/>
  <c r="G280" i="32"/>
  <c r="G281" i="32" s="1"/>
  <c r="I185" i="32"/>
  <c r="I186" i="32" s="1"/>
  <c r="C280" i="32"/>
  <c r="C281" i="32" s="1"/>
  <c r="D185" i="32"/>
  <c r="D186" i="32" s="1"/>
  <c r="H185" i="32"/>
  <c r="H186" i="32" s="1"/>
  <c r="B185" i="32"/>
  <c r="B186" i="32" s="1"/>
  <c r="D280" i="32"/>
  <c r="D281" i="32" s="1"/>
</calcChain>
</file>

<file path=xl/sharedStrings.xml><?xml version="1.0" encoding="utf-8"?>
<sst xmlns="http://schemas.openxmlformats.org/spreadsheetml/2006/main" count="67" uniqueCount="27">
  <si>
    <t>DN</t>
  </si>
  <si>
    <t>kvs</t>
  </si>
  <si>
    <t>4218 GMF</t>
  </si>
  <si>
    <t>delta p (kPa)</t>
  </si>
  <si>
    <t>delta p (mbar)</t>
  </si>
  <si>
    <t>m' (l/s)</t>
  </si>
  <si>
    <t>Einstellwert</t>
  </si>
  <si>
    <t>Eingabewert</t>
  </si>
  <si>
    <t>4218 GF</t>
  </si>
  <si>
    <t>m`(l/h)</t>
  </si>
  <si>
    <t>15-MF</t>
  </si>
  <si>
    <t>15-LF</t>
  </si>
  <si>
    <t>15 LF</t>
  </si>
  <si>
    <t>4216 MS</t>
  </si>
  <si>
    <t>4017 M</t>
  </si>
  <si>
    <t>15 MF</t>
  </si>
  <si>
    <t>4117 M/R/MW/RW</t>
  </si>
  <si>
    <t>4217 GM/GR/GMW/GM-BS</t>
  </si>
  <si>
    <r>
      <t>Wasser-
geschwindigkeit</t>
    </r>
    <r>
      <rPr>
        <sz val="10"/>
        <color indexed="10"/>
        <rFont val="Century Gothic"/>
        <family val="2"/>
      </rPr>
      <t xml:space="preserve">*)  </t>
    </r>
    <r>
      <rPr>
        <sz val="10"/>
        <rFont val="Century Gothic"/>
        <family val="2"/>
      </rPr>
      <t>[m/s]</t>
    </r>
  </si>
  <si>
    <t>Schnellauswahltabelle für Voreinstellwerte von HERZ- Strangregulierventilen</t>
  </si>
  <si>
    <t>Bestellnummer</t>
  </si>
  <si>
    <t>Artikelgruppe</t>
  </si>
  <si>
    <t>7217 TS-V</t>
  </si>
  <si>
    <r>
      <rPr>
        <sz val="10"/>
        <color indexed="10"/>
        <rFont val="Century Gothic"/>
        <family val="2"/>
      </rPr>
      <t>*)</t>
    </r>
    <r>
      <rPr>
        <sz val="10"/>
        <rFont val="Century Gothic"/>
        <family val="2"/>
      </rPr>
      <t xml:space="preserve"> bezogen auf Gewinderohr, bzw. Stahlrohr</t>
    </r>
  </si>
  <si>
    <t>Die Berechnung erfolgt für Heizungswasser nach ÖNORM H5191, bzw. VDI- Richtlinie 2035. Bei Verwendung von Frostschutzmittel ist der entsprechende Korrekturfaktor zu berücksichtigen.</t>
  </si>
  <si>
    <t>Sämtliche in dieser Broschüre enthaltenen Angaben entsprechen den zum Zeitpunkt der Drucklegung vorliegenden Informationen und dienen nur zur Information. Änderungen im Sinne des technischen Fortschrittes sind vorbehalten. Die Abbildungen verstehen sich als Symboldarstellungen und können somit optisch von den tatsächlichen Produkten abweichen. Mögliche Farbabweichungen sind drucktechnisch bedingt. Länderspezifische Produktabweichungen sind möglich. Änderungen von technischen Spezifikationen und der Funktion vorbehalten. Bei Fragen kontaktieren Sie bitte die nächstgelegene HERZ- Niederlassung.</t>
  </si>
  <si>
    <t>HERZ übernimmt für mögliche Fehler im Programm keine Verantwortung. Die Daten und Ergebnisse sind vom Verbraucher vor Anwendung zu prüfen. Aus diesen Angaben können keine Ansprüche gegenüber HERZ oder seinen Mitarbeitern abgeleitet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</si>
</sst>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0.00_);_([$€]* \(#,##0.00\);_([$€]* &quot;-&quot;??_);_(@_)"/>
  </numFmts>
  <fonts count="20" x14ac:knownFonts="1">
    <font>
      <sz val="12"/>
      <name val="Times New Roman"/>
    </font>
    <font>
      <b/>
      <i/>
      <sz val="12"/>
      <color indexed="10"/>
      <name val="Century Gothic"/>
      <family val="2"/>
    </font>
    <font>
      <sz val="10"/>
      <name val="Century Gothic"/>
      <family val="2"/>
    </font>
    <font>
      <b/>
      <sz val="14"/>
      <name val="Century Gothic"/>
      <family val="2"/>
    </font>
    <font>
      <sz val="18"/>
      <name val="Century Gothic"/>
      <family val="2"/>
    </font>
    <font>
      <b/>
      <sz val="12"/>
      <name val="Century Gothic"/>
      <family val="2"/>
    </font>
    <font>
      <sz val="10"/>
      <color indexed="10"/>
      <name val="Century Gothic"/>
      <family val="2"/>
    </font>
    <font>
      <b/>
      <sz val="10"/>
      <name val="Century Gothic"/>
      <family val="2"/>
    </font>
    <font>
      <sz val="8"/>
      <name val="Century Gothic"/>
      <family val="2"/>
    </font>
    <font>
      <sz val="8"/>
      <name val="Century Gothic"/>
    </font>
    <font>
      <sz val="11"/>
      <color indexed="8"/>
      <name val="Calibri"/>
      <family val="2"/>
    </font>
    <font>
      <sz val="8"/>
      <color indexed="8"/>
      <name val="Century Gothic"/>
      <family val="2"/>
    </font>
    <font>
      <sz val="10"/>
      <name val="Century Gothic"/>
    </font>
    <font>
      <b/>
      <sz val="8"/>
      <name val="Century Gothic"/>
    </font>
    <font>
      <b/>
      <sz val="8"/>
      <name val="Century Gothic"/>
      <family val="2"/>
    </font>
    <font>
      <sz val="8"/>
      <color indexed="8"/>
      <name val="Calibri"/>
      <family val="2"/>
    </font>
    <font>
      <b/>
      <sz val="16"/>
      <name val="Century Gothic"/>
      <family val="2"/>
    </font>
    <font>
      <sz val="8"/>
      <name val="Times New Roman"/>
    </font>
    <font>
      <sz val="12"/>
      <name val="Century Gothic"/>
      <family val="2"/>
    </font>
    <font>
      <sz val="10"/>
      <name val="Times New Roman"/>
    </font>
  </fonts>
  <fills count="7">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14"/>
        <bgColor indexed="64"/>
      </patternFill>
    </fill>
    <fill>
      <patternFill patternType="solid">
        <fgColor indexed="43"/>
        <bgColor indexed="64"/>
      </patternFill>
    </fill>
    <fill>
      <patternFill patternType="solid">
        <fgColor indexed="9"/>
        <bgColor indexed="64"/>
      </patternFill>
    </fill>
  </fills>
  <borders count="77">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6">
    <xf numFmtId="0" fontId="0" fillId="0" borderId="0"/>
    <xf numFmtId="166" fontId="10" fillId="0" borderId="0" applyFont="0" applyFill="0" applyBorder="0" applyAlignment="0" applyProtection="0"/>
    <xf numFmtId="0" fontId="12" fillId="0" borderId="0"/>
    <xf numFmtId="0" fontId="12" fillId="0" borderId="0"/>
    <xf numFmtId="0" fontId="12" fillId="0" borderId="0"/>
    <xf numFmtId="0" fontId="12" fillId="0" borderId="0"/>
  </cellStyleXfs>
  <cellXfs count="366">
    <xf numFmtId="0" fontId="0" fillId="0" borderId="0" xfId="0"/>
    <xf numFmtId="0" fontId="3"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4" fontId="2" fillId="2" borderId="3" xfId="0" applyNumberFormat="1" applyFont="1" applyFill="1" applyBorder="1" applyAlignment="1">
      <alignment vertical="center"/>
    </xf>
    <xf numFmtId="4" fontId="2" fillId="0" borderId="3" xfId="0" applyNumberFormat="1" applyFont="1" applyBorder="1" applyAlignment="1">
      <alignment vertical="center"/>
    </xf>
    <xf numFmtId="4" fontId="2" fillId="2" borderId="4" xfId="0" applyNumberFormat="1" applyFont="1" applyFill="1" applyBorder="1" applyAlignment="1">
      <alignment vertical="center"/>
    </xf>
    <xf numFmtId="4" fontId="2" fillId="3" borderId="5" xfId="0" applyNumberFormat="1" applyFont="1" applyFill="1" applyBorder="1" applyAlignment="1">
      <alignment vertical="center"/>
    </xf>
    <xf numFmtId="4" fontId="2" fillId="2" borderId="5" xfId="0" applyNumberFormat="1" applyFont="1" applyFill="1" applyBorder="1" applyAlignment="1">
      <alignment vertical="center"/>
    </xf>
    <xf numFmtId="4" fontId="2" fillId="0" borderId="5" xfId="0" applyNumberFormat="1" applyFont="1" applyBorder="1" applyAlignment="1">
      <alignment vertical="center"/>
    </xf>
    <xf numFmtId="4" fontId="2" fillId="2" borderId="6" xfId="0" applyNumberFormat="1" applyFont="1" applyFill="1" applyBorder="1" applyAlignment="1">
      <alignment vertical="center"/>
    </xf>
    <xf numFmtId="4" fontId="2" fillId="0" borderId="7" xfId="0" applyNumberFormat="1" applyFont="1" applyFill="1" applyBorder="1" applyAlignment="1">
      <alignment vertical="center"/>
    </xf>
    <xf numFmtId="4" fontId="2" fillId="0" borderId="8" xfId="0" applyNumberFormat="1" applyFont="1" applyBorder="1" applyAlignment="1">
      <alignment horizontal="center" vertical="center" wrapText="1"/>
    </xf>
    <xf numFmtId="0" fontId="2" fillId="0" borderId="2" xfId="0" applyFont="1" applyFill="1" applyBorder="1" applyAlignment="1">
      <alignment horizontal="center" vertical="center"/>
    </xf>
    <xf numFmtId="4" fontId="2" fillId="0" borderId="8"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9" xfId="0" applyNumberFormat="1" applyFont="1" applyBorder="1" applyAlignment="1">
      <alignment horizontal="center" vertical="center" wrapText="1"/>
    </xf>
    <xf numFmtId="4" fontId="2" fillId="0" borderId="9" xfId="0" applyNumberFormat="1" applyFont="1" applyFill="1" applyBorder="1" applyAlignment="1">
      <alignment horizontal="center" vertical="center"/>
    </xf>
    <xf numFmtId="0" fontId="2" fillId="0" borderId="8" xfId="0" applyFont="1" applyBorder="1" applyAlignment="1">
      <alignment horizontal="center" vertical="center"/>
    </xf>
    <xf numFmtId="2" fontId="2" fillId="0" borderId="1" xfId="0" applyNumberFormat="1" applyFont="1" applyBorder="1" applyAlignment="1">
      <alignment vertical="center"/>
    </xf>
    <xf numFmtId="2" fontId="2" fillId="2" borderId="2" xfId="0" applyNumberFormat="1" applyFont="1" applyFill="1" applyBorder="1" applyAlignment="1">
      <alignment vertical="center"/>
    </xf>
    <xf numFmtId="2" fontId="2" fillId="0" borderId="2" xfId="0" applyNumberFormat="1" applyFont="1" applyBorder="1" applyAlignment="1">
      <alignment vertical="center"/>
    </xf>
    <xf numFmtId="2" fontId="2" fillId="2" borderId="10" xfId="0" applyNumberFormat="1" applyFont="1" applyFill="1" applyBorder="1" applyAlignment="1">
      <alignment vertical="center"/>
    </xf>
    <xf numFmtId="4" fontId="4" fillId="4" borderId="8" xfId="0" applyNumberFormat="1" applyFont="1" applyFill="1" applyBorder="1" applyAlignment="1">
      <alignment horizontal="center" vertical="center"/>
    </xf>
    <xf numFmtId="4"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2" fillId="0" borderId="0" xfId="0" applyNumberFormat="1" applyFont="1" applyBorder="1" applyAlignment="1">
      <alignment horizontal="center" vertical="center"/>
    </xf>
    <xf numFmtId="2" fontId="2" fillId="0" borderId="1" xfId="0" applyNumberFormat="1" applyFont="1" applyFill="1" applyBorder="1" applyAlignment="1">
      <alignment vertical="center"/>
    </xf>
    <xf numFmtId="2" fontId="2" fillId="0" borderId="2" xfId="0" applyNumberFormat="1" applyFont="1" applyFill="1" applyBorder="1" applyAlignment="1">
      <alignment vertical="center"/>
    </xf>
    <xf numFmtId="2" fontId="2" fillId="0" borderId="13" xfId="0" applyNumberFormat="1" applyFont="1" applyFill="1" applyBorder="1" applyAlignment="1">
      <alignment vertical="center"/>
    </xf>
    <xf numFmtId="4" fontId="2" fillId="0" borderId="14" xfId="0" applyNumberFormat="1" applyFont="1" applyBorder="1" applyAlignment="1">
      <alignment horizontal="center" vertical="center"/>
    </xf>
    <xf numFmtId="3" fontId="2" fillId="0" borderId="15"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Border="1" applyAlignment="1">
      <alignment horizontal="center" vertical="center"/>
    </xf>
    <xf numFmtId="3" fontId="1" fillId="5" borderId="15" xfId="0" applyNumberFormat="1" applyFont="1" applyFill="1" applyBorder="1" applyAlignment="1" applyProtection="1">
      <alignment horizontal="center" vertical="center"/>
      <protection locked="0"/>
    </xf>
    <xf numFmtId="3" fontId="1" fillId="5" borderId="9" xfId="0"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0" xfId="0" applyFont="1" applyBorder="1" applyAlignment="1">
      <alignment horizontal="center" vertical="center"/>
    </xf>
    <xf numFmtId="4" fontId="3" fillId="0" borderId="18" xfId="0" applyNumberFormat="1" applyFont="1" applyBorder="1" applyAlignment="1">
      <alignment horizontal="center" vertical="center"/>
    </xf>
    <xf numFmtId="4" fontId="3" fillId="0" borderId="19" xfId="0" applyNumberFormat="1" applyFont="1" applyBorder="1" applyAlignment="1">
      <alignment horizontal="center" vertical="center"/>
    </xf>
    <xf numFmtId="4" fontId="2" fillId="3"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4" fontId="5" fillId="0" borderId="19" xfId="0" applyNumberFormat="1" applyFont="1" applyFill="1" applyBorder="1" applyAlignment="1">
      <alignment horizontal="center" vertical="center"/>
    </xf>
    <xf numFmtId="4" fontId="3" fillId="0" borderId="19" xfId="0" applyNumberFormat="1" applyFont="1" applyFill="1" applyBorder="1" applyAlignment="1">
      <alignment horizontal="center" vertical="center"/>
    </xf>
    <xf numFmtId="4" fontId="5" fillId="0" borderId="18"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2" fontId="2" fillId="0" borderId="0" xfId="0" applyNumberFormat="1" applyFont="1" applyFill="1" applyBorder="1" applyAlignment="1">
      <alignment vertical="center"/>
    </xf>
    <xf numFmtId="4" fontId="2" fillId="0" borderId="5" xfId="0" applyNumberFormat="1" applyFont="1" applyFill="1" applyBorder="1" applyAlignment="1">
      <alignment vertical="center"/>
    </xf>
    <xf numFmtId="4" fontId="9" fillId="2" borderId="20" xfId="1" applyNumberFormat="1" applyFont="1" applyFill="1" applyBorder="1" applyAlignment="1">
      <alignment horizontal="center"/>
    </xf>
    <xf numFmtId="4" fontId="9" fillId="2" borderId="21" xfId="1" applyNumberFormat="1" applyFont="1" applyFill="1" applyBorder="1" applyAlignment="1">
      <alignment horizontal="center"/>
    </xf>
    <xf numFmtId="4" fontId="9" fillId="2" borderId="22" xfId="1" applyNumberFormat="1" applyFont="1" applyFill="1" applyBorder="1" applyAlignment="1">
      <alignment horizontal="center"/>
    </xf>
    <xf numFmtId="4" fontId="9" fillId="2" borderId="5" xfId="1" applyNumberFormat="1" applyFont="1" applyFill="1" applyBorder="1" applyAlignment="1">
      <alignment horizontal="center"/>
    </xf>
    <xf numFmtId="0" fontId="2" fillId="0" borderId="10" xfId="0" applyFont="1" applyFill="1" applyBorder="1" applyAlignment="1">
      <alignment horizontal="center" vertical="center"/>
    </xf>
    <xf numFmtId="4" fontId="3" fillId="0" borderId="18" xfId="0" applyNumberFormat="1" applyFont="1" applyFill="1" applyBorder="1" applyAlignment="1">
      <alignment horizontal="center" vertical="center"/>
    </xf>
    <xf numFmtId="2" fontId="2" fillId="0" borderId="10" xfId="0" applyNumberFormat="1" applyFont="1" applyFill="1" applyBorder="1" applyAlignment="1">
      <alignment vertical="center"/>
    </xf>
    <xf numFmtId="164" fontId="9" fillId="0" borderId="23" xfId="4" applyNumberFormat="1" applyFont="1" applyBorder="1" applyAlignment="1">
      <alignment horizontal="center"/>
    </xf>
    <xf numFmtId="164" fontId="9" fillId="0" borderId="24" xfId="4" applyNumberFormat="1" applyFont="1" applyBorder="1" applyAlignment="1">
      <alignment horizontal="center"/>
    </xf>
    <xf numFmtId="164" fontId="13" fillId="0" borderId="25" xfId="4" applyNumberFormat="1" applyFont="1" applyBorder="1" applyAlignment="1">
      <alignment horizontal="center"/>
    </xf>
    <xf numFmtId="164" fontId="9" fillId="0" borderId="26" xfId="4" applyNumberFormat="1" applyFont="1" applyBorder="1" applyAlignment="1">
      <alignment horizontal="center"/>
    </xf>
    <xf numFmtId="4" fontId="9" fillId="0" borderId="21" xfId="1" applyNumberFormat="1" applyFont="1" applyBorder="1" applyAlignment="1">
      <alignment horizontal="center"/>
    </xf>
    <xf numFmtId="4" fontId="9" fillId="0" borderId="22" xfId="1" applyNumberFormat="1" applyFont="1" applyBorder="1" applyAlignment="1">
      <alignment horizontal="center"/>
    </xf>
    <xf numFmtId="4" fontId="9" fillId="0" borderId="5" xfId="1" applyNumberFormat="1" applyFont="1" applyBorder="1" applyAlignment="1">
      <alignment horizontal="center"/>
    </xf>
    <xf numFmtId="4" fontId="9" fillId="0" borderId="20" xfId="1" applyNumberFormat="1" applyFont="1" applyBorder="1" applyAlignment="1">
      <alignment horizontal="center"/>
    </xf>
    <xf numFmtId="4" fontId="9" fillId="0" borderId="21" xfId="1" applyNumberFormat="1" applyFont="1" applyFill="1" applyBorder="1" applyAlignment="1">
      <alignment horizontal="center"/>
    </xf>
    <xf numFmtId="4" fontId="9" fillId="0" borderId="22" xfId="1" applyNumberFormat="1" applyFont="1" applyFill="1" applyBorder="1" applyAlignment="1">
      <alignment horizontal="center"/>
    </xf>
    <xf numFmtId="4" fontId="9" fillId="0" borderId="5" xfId="1" applyNumberFormat="1" applyFont="1" applyFill="1" applyBorder="1" applyAlignment="1">
      <alignment horizontal="center"/>
    </xf>
    <xf numFmtId="4" fontId="9" fillId="0" borderId="20" xfId="1" applyNumberFormat="1" applyFont="1" applyFill="1" applyBorder="1" applyAlignment="1">
      <alignment horizontal="center"/>
    </xf>
    <xf numFmtId="4" fontId="9" fillId="0" borderId="27" xfId="1" applyNumberFormat="1" applyFont="1" applyFill="1" applyBorder="1" applyAlignment="1">
      <alignment horizontal="center"/>
    </xf>
    <xf numFmtId="4" fontId="9" fillId="0" borderId="28" xfId="1" applyNumberFormat="1" applyFont="1" applyFill="1" applyBorder="1" applyAlignment="1">
      <alignment horizontal="center"/>
    </xf>
    <xf numFmtId="4" fontId="9" fillId="0" borderId="6" xfId="1" applyNumberFormat="1" applyFont="1" applyFill="1" applyBorder="1" applyAlignment="1">
      <alignment horizontal="center"/>
    </xf>
    <xf numFmtId="4" fontId="9" fillId="0" borderId="29" xfId="1" applyNumberFormat="1" applyFont="1" applyFill="1" applyBorder="1" applyAlignment="1">
      <alignment horizontal="center"/>
    </xf>
    <xf numFmtId="0" fontId="2" fillId="3" borderId="0" xfId="0" applyFont="1" applyFill="1" applyBorder="1" applyAlignment="1">
      <alignment vertical="center"/>
    </xf>
    <xf numFmtId="4" fontId="9" fillId="3" borderId="0" xfId="1" applyNumberFormat="1" applyFont="1" applyFill="1" applyBorder="1" applyAlignment="1">
      <alignment horizontal="center"/>
    </xf>
    <xf numFmtId="4" fontId="9" fillId="3" borderId="29" xfId="1" applyNumberFormat="1" applyFont="1" applyFill="1" applyBorder="1"/>
    <xf numFmtId="4" fontId="9" fillId="3" borderId="27" xfId="1" applyNumberFormat="1" applyFont="1" applyFill="1" applyBorder="1"/>
    <xf numFmtId="4" fontId="9" fillId="3" borderId="27" xfId="1" applyNumberFormat="1" applyFont="1" applyFill="1" applyBorder="1" applyAlignment="1">
      <alignment horizontal="center"/>
    </xf>
    <xf numFmtId="4" fontId="9" fillId="3" borderId="28" xfId="1" applyNumberFormat="1" applyFont="1" applyFill="1" applyBorder="1" applyAlignment="1">
      <alignment horizontal="center"/>
    </xf>
    <xf numFmtId="4" fontId="9" fillId="3" borderId="6" xfId="1" applyNumberFormat="1" applyFont="1" applyFill="1" applyBorder="1" applyAlignment="1">
      <alignment horizontal="center"/>
    </xf>
    <xf numFmtId="4" fontId="9" fillId="3" borderId="29" xfId="1" applyNumberFormat="1" applyFont="1" applyFill="1" applyBorder="1" applyAlignment="1">
      <alignment horizontal="center"/>
    </xf>
    <xf numFmtId="4" fontId="3" fillId="2" borderId="18" xfId="0" applyNumberFormat="1" applyFont="1" applyFill="1" applyBorder="1" applyAlignment="1">
      <alignment horizontal="center" vertical="center"/>
    </xf>
    <xf numFmtId="164" fontId="9" fillId="0" borderId="30" xfId="5" applyNumberFormat="1" applyFont="1" applyBorder="1" applyAlignment="1">
      <alignment horizontal="center"/>
    </xf>
    <xf numFmtId="164" fontId="9" fillId="0" borderId="23" xfId="5" applyNumberFormat="1" applyFont="1" applyBorder="1" applyAlignment="1">
      <alignment horizontal="center"/>
    </xf>
    <xf numFmtId="164" fontId="9" fillId="0" borderId="24" xfId="5" applyNumberFormat="1" applyFont="1" applyBorder="1" applyAlignment="1">
      <alignment horizontal="center"/>
    </xf>
    <xf numFmtId="164" fontId="14" fillId="0" borderId="25" xfId="5" applyNumberFormat="1" applyFont="1" applyBorder="1" applyAlignment="1">
      <alignment horizontal="center"/>
    </xf>
    <xf numFmtId="164" fontId="9" fillId="0" borderId="26" xfId="5" applyNumberFormat="1" applyFont="1" applyBorder="1" applyAlignment="1">
      <alignment horizontal="center"/>
    </xf>
    <xf numFmtId="2" fontId="9" fillId="0" borderId="31" xfId="5" applyNumberFormat="1" applyFont="1" applyBorder="1" applyAlignment="1">
      <alignment horizontal="center"/>
    </xf>
    <xf numFmtId="2" fontId="8" fillId="0" borderId="32" xfId="5" applyNumberFormat="1" applyFont="1" applyBorder="1" applyAlignment="1">
      <alignment horizontal="center"/>
    </xf>
    <xf numFmtId="2" fontId="9" fillId="0" borderId="21" xfId="5" applyNumberFormat="1" applyFont="1" applyBorder="1" applyAlignment="1">
      <alignment horizontal="center"/>
    </xf>
    <xf numFmtId="2" fontId="8" fillId="0" borderId="27" xfId="5" applyNumberFormat="1" applyFont="1" applyBorder="1" applyAlignment="1">
      <alignment horizontal="center"/>
    </xf>
    <xf numFmtId="2" fontId="9" fillId="0" borderId="22" xfId="5" applyNumberFormat="1" applyFont="1" applyBorder="1" applyAlignment="1">
      <alignment horizontal="center"/>
    </xf>
    <xf numFmtId="2" fontId="8" fillId="0" borderId="28" xfId="5" applyNumberFormat="1" applyFont="1" applyBorder="1" applyAlignment="1">
      <alignment horizontal="center"/>
    </xf>
    <xf numFmtId="2" fontId="9" fillId="0" borderId="5" xfId="5" applyNumberFormat="1" applyFont="1" applyBorder="1" applyAlignment="1">
      <alignment horizontal="center"/>
    </xf>
    <xf numFmtId="2" fontId="8" fillId="0" borderId="6" xfId="5" applyNumberFormat="1" applyFont="1" applyBorder="1" applyAlignment="1">
      <alignment horizontal="center"/>
    </xf>
    <xf numFmtId="2" fontId="9" fillId="0" borderId="20" xfId="5" applyNumberFormat="1" applyFont="1" applyBorder="1" applyAlignment="1">
      <alignment horizontal="center"/>
    </xf>
    <xf numFmtId="2" fontId="11" fillId="0" borderId="29" xfId="0" applyNumberFormat="1" applyFont="1" applyBorder="1" applyAlignment="1">
      <alignment horizontal="center"/>
    </xf>
    <xf numFmtId="2" fontId="11" fillId="0" borderId="27" xfId="0" applyNumberFormat="1" applyFont="1" applyBorder="1" applyAlignment="1">
      <alignment horizontal="center"/>
    </xf>
    <xf numFmtId="2" fontId="11" fillId="0" borderId="28" xfId="0" applyNumberFormat="1" applyFont="1" applyBorder="1" applyAlignment="1">
      <alignment horizontal="center"/>
    </xf>
    <xf numFmtId="2" fontId="11" fillId="0" borderId="6" xfId="0" applyNumberFormat="1" applyFont="1" applyBorder="1" applyAlignment="1">
      <alignment horizontal="center"/>
    </xf>
    <xf numFmtId="2" fontId="11" fillId="6" borderId="27" xfId="0" applyNumberFormat="1" applyFont="1" applyFill="1" applyBorder="1" applyAlignment="1">
      <alignment horizontal="center"/>
    </xf>
    <xf numFmtId="2" fontId="8" fillId="0" borderId="29" xfId="5" applyNumberFormat="1" applyFont="1" applyBorder="1" applyAlignment="1">
      <alignment horizontal="center"/>
    </xf>
    <xf numFmtId="0" fontId="2" fillId="0" borderId="0" xfId="0" applyFont="1" applyFill="1" applyBorder="1" applyAlignment="1">
      <alignment vertical="center"/>
    </xf>
    <xf numFmtId="2" fontId="9" fillId="2" borderId="31" xfId="5" applyNumberFormat="1" applyFont="1" applyFill="1" applyBorder="1" applyAlignment="1">
      <alignment horizontal="center"/>
    </xf>
    <xf numFmtId="2" fontId="9" fillId="2" borderId="21" xfId="5" applyNumberFormat="1" applyFont="1" applyFill="1" applyBorder="1" applyAlignment="1">
      <alignment horizontal="center"/>
    </xf>
    <xf numFmtId="2" fontId="9" fillId="2" borderId="22" xfId="5" applyNumberFormat="1" applyFont="1" applyFill="1" applyBorder="1" applyAlignment="1">
      <alignment horizontal="center"/>
    </xf>
    <xf numFmtId="2" fontId="9" fillId="2" borderId="5" xfId="5" applyNumberFormat="1" applyFont="1" applyFill="1" applyBorder="1" applyAlignment="1">
      <alignment horizontal="center"/>
    </xf>
    <xf numFmtId="2" fontId="9" fillId="2" borderId="20" xfId="5" applyNumberFormat="1" applyFont="1" applyFill="1" applyBorder="1" applyAlignment="1">
      <alignment horizontal="center"/>
    </xf>
    <xf numFmtId="2" fontId="9" fillId="3" borderId="20" xfId="5" applyNumberFormat="1" applyFont="1" applyFill="1" applyBorder="1" applyAlignment="1">
      <alignment horizontal="center"/>
    </xf>
    <xf numFmtId="2" fontId="9" fillId="3" borderId="21" xfId="5" applyNumberFormat="1" applyFont="1" applyFill="1" applyBorder="1" applyAlignment="1">
      <alignment horizontal="center"/>
    </xf>
    <xf numFmtId="2" fontId="9" fillId="3" borderId="22" xfId="5" applyNumberFormat="1" applyFont="1" applyFill="1" applyBorder="1" applyAlignment="1">
      <alignment horizontal="center"/>
    </xf>
    <xf numFmtId="2" fontId="9" fillId="3" borderId="5" xfId="5" applyNumberFormat="1" applyFont="1" applyFill="1" applyBorder="1" applyAlignment="1">
      <alignment horizontal="center"/>
    </xf>
    <xf numFmtId="2" fontId="15" fillId="3" borderId="20" xfId="0" applyNumberFormat="1" applyFont="1" applyFill="1" applyBorder="1" applyAlignment="1">
      <alignment horizontal="center"/>
    </xf>
    <xf numFmtId="2" fontId="15" fillId="3" borderId="21" xfId="0" applyNumberFormat="1" applyFont="1" applyFill="1" applyBorder="1" applyAlignment="1">
      <alignment horizontal="center"/>
    </xf>
    <xf numFmtId="0" fontId="8" fillId="0" borderId="21" xfId="3" applyFont="1" applyFill="1" applyBorder="1" applyAlignment="1">
      <alignment horizontal="center" vertical="center"/>
    </xf>
    <xf numFmtId="0" fontId="8" fillId="0" borderId="32" xfId="3" applyFont="1" applyFill="1" applyBorder="1" applyAlignment="1">
      <alignment horizontal="center" vertical="center"/>
    </xf>
    <xf numFmtId="0" fontId="8" fillId="0" borderId="27" xfId="3" applyFont="1" applyFill="1" applyBorder="1" applyAlignment="1">
      <alignment horizontal="center" vertical="center"/>
    </xf>
    <xf numFmtId="0" fontId="8" fillId="0" borderId="22" xfId="3" applyFont="1" applyFill="1" applyBorder="1" applyAlignment="1">
      <alignment horizontal="center" vertical="center"/>
    </xf>
    <xf numFmtId="0" fontId="8" fillId="0" borderId="28" xfId="3" applyFont="1" applyFill="1" applyBorder="1" applyAlignment="1">
      <alignment horizontal="center" vertical="center"/>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20" xfId="3" applyFont="1" applyFill="1" applyBorder="1" applyAlignment="1">
      <alignment horizontal="center" vertical="center"/>
    </xf>
    <xf numFmtId="0" fontId="8" fillId="0" borderId="29" xfId="3" applyFont="1" applyFill="1" applyBorder="1" applyAlignment="1">
      <alignment horizontal="center" vertical="center"/>
    </xf>
    <xf numFmtId="0" fontId="8" fillId="0" borderId="6" xfId="3" applyFont="1" applyBorder="1" applyAlignment="1">
      <alignment horizontal="center"/>
    </xf>
    <xf numFmtId="0" fontId="8" fillId="0" borderId="27" xfId="3" applyFont="1" applyBorder="1" applyAlignment="1">
      <alignment horizontal="center"/>
    </xf>
    <xf numFmtId="0" fontId="8" fillId="2" borderId="31" xfId="3" applyFont="1" applyFill="1" applyBorder="1" applyAlignment="1">
      <alignment horizontal="center" vertical="center"/>
    </xf>
    <xf numFmtId="0" fontId="8" fillId="2" borderId="21" xfId="3" applyFont="1" applyFill="1" applyBorder="1" applyAlignment="1">
      <alignment horizontal="center" vertical="center"/>
    </xf>
    <xf numFmtId="0" fontId="8" fillId="2" borderId="22"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20" xfId="3" applyFont="1" applyFill="1" applyBorder="1" applyAlignment="1">
      <alignment horizontal="center" vertical="center"/>
    </xf>
    <xf numFmtId="0" fontId="8" fillId="2" borderId="21" xfId="3" applyFont="1" applyFill="1" applyBorder="1" applyAlignment="1">
      <alignment horizontal="center"/>
    </xf>
    <xf numFmtId="0" fontId="8" fillId="2" borderId="5" xfId="3" applyFont="1" applyFill="1" applyBorder="1" applyAlignment="1">
      <alignment horizontal="center"/>
    </xf>
    <xf numFmtId="0" fontId="8" fillId="3" borderId="20" xfId="3" applyFont="1" applyFill="1" applyBorder="1" applyAlignment="1">
      <alignment horizontal="center" vertical="center"/>
    </xf>
    <xf numFmtId="0" fontId="8" fillId="3" borderId="21" xfId="3" applyFont="1" applyFill="1" applyBorder="1" applyAlignment="1">
      <alignment horizontal="center" vertical="center"/>
    </xf>
    <xf numFmtId="0" fontId="8" fillId="3" borderId="22"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21" xfId="3" applyFont="1" applyFill="1" applyBorder="1"/>
    <xf numFmtId="0" fontId="8" fillId="3" borderId="5" xfId="3" applyFont="1" applyFill="1" applyBorder="1"/>
    <xf numFmtId="4" fontId="3" fillId="0" borderId="33" xfId="0" applyNumberFormat="1" applyFont="1" applyFill="1" applyBorder="1" applyAlignment="1">
      <alignment horizontal="center" vertical="center"/>
    </xf>
    <xf numFmtId="4" fontId="3" fillId="2" borderId="33" xfId="0" applyNumberFormat="1" applyFont="1" applyFill="1" applyBorder="1" applyAlignment="1">
      <alignment horizontal="center" vertical="center"/>
    </xf>
    <xf numFmtId="165" fontId="8" fillId="0" borderId="34" xfId="3" applyNumberFormat="1" applyFont="1" applyBorder="1" applyAlignment="1">
      <alignment horizontal="center" vertical="center"/>
    </xf>
    <xf numFmtId="165" fontId="8" fillId="0" borderId="35" xfId="3" applyNumberFormat="1" applyFont="1" applyBorder="1" applyAlignment="1">
      <alignment horizontal="center" vertical="center"/>
    </xf>
    <xf numFmtId="165" fontId="8" fillId="0" borderId="36" xfId="3" applyNumberFormat="1" applyFont="1" applyBorder="1" applyAlignment="1">
      <alignment horizontal="center" vertical="center"/>
    </xf>
    <xf numFmtId="165" fontId="14" fillId="0" borderId="37" xfId="3" applyNumberFormat="1" applyFont="1" applyBorder="1" applyAlignment="1">
      <alignment horizontal="center" vertical="center"/>
    </xf>
    <xf numFmtId="165" fontId="8" fillId="0" borderId="38" xfId="3" applyNumberFormat="1" applyFont="1" applyBorder="1" applyAlignment="1">
      <alignment horizontal="center" vertical="center"/>
    </xf>
    <xf numFmtId="165" fontId="8" fillId="0" borderId="39" xfId="3" applyNumberFormat="1" applyFont="1" applyBorder="1" applyAlignment="1">
      <alignment horizontal="center" vertical="center"/>
    </xf>
    <xf numFmtId="165" fontId="8" fillId="0" borderId="40" xfId="3" applyNumberFormat="1" applyFont="1" applyBorder="1" applyAlignment="1">
      <alignment horizontal="center" vertical="center"/>
    </xf>
    <xf numFmtId="0" fontId="8" fillId="0" borderId="30" xfId="3" applyFont="1" applyFill="1" applyBorder="1" applyAlignment="1">
      <alignment horizontal="center" vertical="center"/>
    </xf>
    <xf numFmtId="0" fontId="8" fillId="0" borderId="31" xfId="3" applyFont="1" applyFill="1" applyBorder="1" applyAlignment="1">
      <alignment horizontal="center" vertical="center"/>
    </xf>
    <xf numFmtId="0" fontId="8" fillId="0" borderId="23" xfId="3" applyFont="1" applyFill="1" applyBorder="1" applyAlignment="1">
      <alignment horizontal="center" vertical="center"/>
    </xf>
    <xf numFmtId="0" fontId="8" fillId="0" borderId="24" xfId="3" applyFont="1" applyFill="1" applyBorder="1" applyAlignment="1">
      <alignment horizontal="center" vertical="center"/>
    </xf>
    <xf numFmtId="0" fontId="8" fillId="0" borderId="25" xfId="3" applyFont="1" applyFill="1" applyBorder="1" applyAlignment="1">
      <alignment horizontal="center" vertical="center"/>
    </xf>
    <xf numFmtId="0" fontId="8" fillId="0" borderId="26" xfId="3" applyFont="1" applyFill="1" applyBorder="1" applyAlignment="1">
      <alignment horizontal="center" vertical="center"/>
    </xf>
    <xf numFmtId="0" fontId="8" fillId="0" borderId="29" xfId="3" applyFont="1" applyBorder="1" applyAlignment="1">
      <alignment horizontal="center"/>
    </xf>
    <xf numFmtId="0" fontId="8" fillId="0" borderId="28" xfId="3" applyFont="1" applyBorder="1" applyAlignment="1">
      <alignment horizontal="center"/>
    </xf>
    <xf numFmtId="0" fontId="8" fillId="2" borderId="41" xfId="3" applyFont="1" applyFill="1" applyBorder="1" applyAlignment="1">
      <alignment horizontal="center" vertical="center"/>
    </xf>
    <xf numFmtId="0" fontId="8" fillId="2" borderId="42" xfId="3" applyFont="1" applyFill="1" applyBorder="1" applyAlignment="1">
      <alignment horizontal="center" vertical="center"/>
    </xf>
    <xf numFmtId="0" fontId="8" fillId="2" borderId="43" xfId="3" applyFont="1" applyFill="1" applyBorder="1" applyAlignment="1">
      <alignment horizontal="center" vertical="center"/>
    </xf>
    <xf numFmtId="0" fontId="8" fillId="2" borderId="44" xfId="3" applyFont="1" applyFill="1" applyBorder="1" applyAlignment="1">
      <alignment horizontal="center" vertical="center"/>
    </xf>
    <xf numFmtId="0" fontId="8" fillId="2" borderId="45" xfId="3" applyFont="1" applyFill="1" applyBorder="1" applyAlignment="1">
      <alignment horizontal="center" vertical="center"/>
    </xf>
    <xf numFmtId="0" fontId="8" fillId="2" borderId="20" xfId="3" applyFont="1" applyFill="1" applyBorder="1" applyAlignment="1">
      <alignment horizontal="center"/>
    </xf>
    <xf numFmtId="0" fontId="8" fillId="2" borderId="22" xfId="3" applyFont="1" applyFill="1" applyBorder="1" applyAlignment="1">
      <alignment horizontal="center"/>
    </xf>
    <xf numFmtId="0" fontId="8" fillId="3" borderId="26" xfId="3" applyFont="1" applyFill="1" applyBorder="1" applyAlignment="1">
      <alignment horizontal="center" vertical="center"/>
    </xf>
    <xf numFmtId="0" fontId="8" fillId="3" borderId="23" xfId="3" applyFont="1" applyFill="1" applyBorder="1" applyAlignment="1">
      <alignment horizontal="center" vertical="center"/>
    </xf>
    <xf numFmtId="0" fontId="8" fillId="3" borderId="24" xfId="3" applyFont="1" applyFill="1" applyBorder="1" applyAlignment="1">
      <alignment horizontal="center" vertical="center"/>
    </xf>
    <xf numFmtId="0" fontId="8" fillId="3" borderId="25" xfId="3" applyFont="1" applyFill="1" applyBorder="1" applyAlignment="1">
      <alignment horizontal="center" vertical="center"/>
    </xf>
    <xf numFmtId="0" fontId="12" fillId="3" borderId="26" xfId="3" applyFill="1" applyBorder="1"/>
    <xf numFmtId="0" fontId="12" fillId="3" borderId="23" xfId="3" applyFill="1" applyBorder="1"/>
    <xf numFmtId="0" fontId="12" fillId="3" borderId="24" xfId="3" applyFill="1" applyBorder="1"/>
    <xf numFmtId="0" fontId="12" fillId="3" borderId="25" xfId="3" applyFill="1" applyBorder="1"/>
    <xf numFmtId="0" fontId="12" fillId="3" borderId="20" xfId="3" applyFill="1" applyBorder="1"/>
    <xf numFmtId="0" fontId="12" fillId="3" borderId="21" xfId="3" applyFill="1" applyBorder="1"/>
    <xf numFmtId="0" fontId="12" fillId="3" borderId="22" xfId="3" applyFill="1" applyBorder="1"/>
    <xf numFmtId="0" fontId="12" fillId="3" borderId="5" xfId="3" applyFill="1" applyBorder="1"/>
    <xf numFmtId="0" fontId="8" fillId="3" borderId="45" xfId="3" applyFont="1" applyFill="1" applyBorder="1" applyAlignment="1">
      <alignment horizontal="center" vertical="center"/>
    </xf>
    <xf numFmtId="0" fontId="8" fillId="3" borderId="42" xfId="3" applyFont="1" applyFill="1" applyBorder="1" applyAlignment="1">
      <alignment horizontal="center" vertical="center"/>
    </xf>
    <xf numFmtId="0" fontId="8" fillId="3" borderId="43" xfId="3" applyFont="1" applyFill="1" applyBorder="1" applyAlignment="1">
      <alignment horizontal="center" vertical="center"/>
    </xf>
    <xf numFmtId="0" fontId="8" fillId="3" borderId="44" xfId="3" applyFont="1" applyFill="1" applyBorder="1" applyAlignment="1">
      <alignment horizontal="center" vertical="center"/>
    </xf>
    <xf numFmtId="0" fontId="8" fillId="3" borderId="20" xfId="3" applyFont="1" applyFill="1" applyBorder="1"/>
    <xf numFmtId="0" fontId="8" fillId="3" borderId="22" xfId="3" applyFont="1" applyFill="1" applyBorder="1"/>
    <xf numFmtId="0" fontId="2" fillId="0" borderId="13" xfId="0" applyFont="1" applyFill="1" applyBorder="1" applyAlignment="1">
      <alignment horizontal="center" vertical="center"/>
    </xf>
    <xf numFmtId="0" fontId="2" fillId="0" borderId="10" xfId="0" applyFont="1" applyFill="1" applyBorder="1" applyAlignment="1">
      <alignment vertical="center"/>
    </xf>
    <xf numFmtId="0" fontId="2" fillId="0" borderId="46" xfId="0" applyFont="1" applyFill="1" applyBorder="1" applyAlignment="1">
      <alignment vertical="center"/>
    </xf>
    <xf numFmtId="0" fontId="2" fillId="0" borderId="47" xfId="0" applyFont="1" applyFill="1" applyBorder="1" applyAlignment="1">
      <alignment vertical="center"/>
    </xf>
    <xf numFmtId="0" fontId="2" fillId="0" borderId="48" xfId="0" applyFont="1" applyFill="1" applyBorder="1" applyAlignment="1">
      <alignment vertical="center"/>
    </xf>
    <xf numFmtId="2" fontId="2" fillId="2" borderId="13" xfId="0" applyNumberFormat="1" applyFont="1" applyFill="1" applyBorder="1" applyAlignment="1">
      <alignment vertical="center"/>
    </xf>
    <xf numFmtId="4" fontId="2" fillId="0" borderId="4" xfId="0" applyNumberFormat="1" applyFont="1" applyFill="1" applyBorder="1" applyAlignment="1">
      <alignment vertical="center"/>
    </xf>
    <xf numFmtId="4" fontId="2" fillId="0" borderId="3" xfId="0" applyNumberFormat="1" applyFont="1" applyFill="1" applyBorder="1" applyAlignment="1">
      <alignment vertical="center"/>
    </xf>
    <xf numFmtId="4" fontId="2" fillId="0" borderId="6" xfId="0" applyNumberFormat="1" applyFont="1" applyFill="1" applyBorder="1" applyAlignment="1">
      <alignment vertical="center"/>
    </xf>
    <xf numFmtId="4" fontId="2" fillId="0" borderId="37" xfId="0" applyNumberFormat="1" applyFont="1" applyBorder="1" applyAlignment="1">
      <alignment horizontal="center" vertical="center"/>
    </xf>
    <xf numFmtId="4" fontId="2" fillId="0" borderId="49" xfId="0" applyNumberFormat="1" applyFont="1" applyFill="1" applyBorder="1" applyAlignment="1">
      <alignment vertical="center"/>
    </xf>
    <xf numFmtId="4" fontId="2" fillId="0" borderId="50" xfId="0" applyNumberFormat="1" applyFont="1" applyFill="1" applyBorder="1" applyAlignment="1">
      <alignment vertical="center"/>
    </xf>
    <xf numFmtId="4" fontId="2" fillId="0" borderId="51" xfId="0" applyNumberFormat="1" applyFont="1" applyFill="1" applyBorder="1" applyAlignment="1">
      <alignment vertical="center"/>
    </xf>
    <xf numFmtId="4" fontId="2" fillId="2" borderId="50" xfId="0" applyNumberFormat="1" applyFont="1" applyFill="1" applyBorder="1" applyAlignment="1">
      <alignment vertical="center"/>
    </xf>
    <xf numFmtId="4" fontId="2" fillId="0" borderId="52" xfId="0" applyNumberFormat="1" applyFont="1" applyBorder="1" applyAlignment="1">
      <alignment horizontal="center" vertical="center"/>
    </xf>
    <xf numFmtId="4" fontId="2" fillId="0" borderId="53" xfId="0" applyNumberFormat="1" applyFont="1" applyFill="1" applyBorder="1" applyAlignment="1">
      <alignment vertical="center"/>
    </xf>
    <xf numFmtId="4" fontId="2" fillId="2" borderId="54" xfId="0" applyNumberFormat="1" applyFont="1" applyFill="1" applyBorder="1" applyAlignment="1">
      <alignment vertical="center"/>
    </xf>
    <xf numFmtId="4" fontId="2" fillId="0" borderId="55" xfId="0" applyNumberFormat="1" applyFont="1" applyFill="1" applyBorder="1" applyAlignment="1">
      <alignment vertical="center"/>
    </xf>
    <xf numFmtId="4" fontId="2" fillId="0" borderId="54" xfId="0" applyNumberFormat="1" applyFont="1" applyFill="1" applyBorder="1" applyAlignment="1">
      <alignment vertical="center"/>
    </xf>
    <xf numFmtId="4" fontId="2" fillId="0" borderId="56" xfId="0" applyNumberFormat="1" applyFont="1" applyBorder="1" applyAlignment="1">
      <alignment horizontal="center" vertical="center"/>
    </xf>
    <xf numFmtId="4" fontId="7" fillId="0" borderId="8" xfId="0" applyNumberFormat="1" applyFont="1" applyBorder="1" applyAlignment="1">
      <alignment horizontal="center" vertical="center"/>
    </xf>
    <xf numFmtId="4" fontId="2" fillId="0" borderId="10" xfId="0" applyNumberFormat="1" applyFont="1" applyFill="1" applyBorder="1" applyAlignment="1">
      <alignment vertical="center"/>
    </xf>
    <xf numFmtId="4" fontId="2" fillId="2" borderId="2" xfId="0" applyNumberFormat="1" applyFont="1" applyFill="1" applyBorder="1" applyAlignment="1">
      <alignment vertical="center"/>
    </xf>
    <xf numFmtId="4" fontId="2" fillId="0" borderId="1" xfId="0" applyNumberFormat="1" applyFont="1" applyFill="1" applyBorder="1" applyAlignment="1">
      <alignment vertical="center"/>
    </xf>
    <xf numFmtId="4" fontId="2" fillId="0" borderId="2" xfId="0" applyNumberFormat="1" applyFont="1" applyFill="1" applyBorder="1" applyAlignment="1">
      <alignment vertical="center"/>
    </xf>
    <xf numFmtId="4" fontId="2" fillId="0" borderId="57" xfId="0" applyNumberFormat="1" applyFont="1" applyBorder="1" applyAlignment="1">
      <alignment horizontal="center" vertical="center"/>
    </xf>
    <xf numFmtId="0" fontId="2" fillId="0" borderId="58" xfId="0" applyFont="1" applyBorder="1" applyAlignment="1">
      <alignment horizontal="center" vertical="center"/>
    </xf>
    <xf numFmtId="0" fontId="2" fillId="0" borderId="58" xfId="0" applyFont="1" applyBorder="1" applyAlignment="1">
      <alignment horizontal="center" vertical="center" wrapText="1"/>
    </xf>
    <xf numFmtId="0" fontId="2" fillId="0" borderId="57" xfId="0" applyFont="1" applyBorder="1" applyAlignment="1">
      <alignment horizontal="center" vertical="center"/>
    </xf>
    <xf numFmtId="0" fontId="2" fillId="0" borderId="59" xfId="0" applyFont="1" applyFill="1" applyBorder="1" applyAlignment="1">
      <alignment vertical="center"/>
    </xf>
    <xf numFmtId="0" fontId="2" fillId="0" borderId="1" xfId="0" applyFont="1" applyFill="1" applyBorder="1" applyAlignment="1">
      <alignment vertical="center"/>
    </xf>
    <xf numFmtId="4" fontId="2" fillId="0" borderId="60" xfId="0" applyNumberFormat="1" applyFont="1" applyBorder="1" applyAlignment="1">
      <alignment horizontal="center" vertical="center" wrapText="1"/>
    </xf>
    <xf numFmtId="2" fontId="2" fillId="0" borderId="48" xfId="0" applyNumberFormat="1" applyFont="1" applyFill="1" applyBorder="1" applyAlignment="1">
      <alignment vertical="center"/>
    </xf>
    <xf numFmtId="4" fontId="2" fillId="0" borderId="15" xfId="0" applyNumberFormat="1" applyFont="1" applyBorder="1" applyAlignment="1">
      <alignment horizontal="center" vertical="center" wrapText="1"/>
    </xf>
    <xf numFmtId="0" fontId="2" fillId="0" borderId="59" xfId="0" applyFont="1" applyBorder="1" applyAlignment="1">
      <alignment horizontal="center" vertical="center"/>
    </xf>
    <xf numFmtId="0" fontId="2" fillId="0" borderId="25" xfId="0" applyFont="1" applyBorder="1" applyAlignment="1">
      <alignment vertical="center"/>
    </xf>
    <xf numFmtId="4" fontId="12" fillId="0" borderId="21" xfId="1" applyNumberFormat="1" applyFont="1" applyBorder="1" applyAlignment="1">
      <alignment horizontal="center"/>
    </xf>
    <xf numFmtId="4" fontId="12" fillId="0" borderId="5" xfId="1" applyNumberFormat="1" applyFont="1" applyBorder="1" applyAlignment="1">
      <alignment horizontal="center"/>
    </xf>
    <xf numFmtId="4" fontId="12" fillId="0" borderId="20" xfId="1" applyNumberFormat="1" applyFont="1" applyBorder="1" applyAlignment="1">
      <alignment horizontal="center"/>
    </xf>
    <xf numFmtId="4" fontId="12" fillId="2" borderId="21" xfId="1" applyNumberFormat="1" applyFont="1" applyFill="1" applyBorder="1" applyAlignment="1">
      <alignment horizontal="center"/>
    </xf>
    <xf numFmtId="4" fontId="12" fillId="2" borderId="5" xfId="1" applyNumberFormat="1" applyFont="1" applyFill="1" applyBorder="1" applyAlignment="1">
      <alignment horizontal="center"/>
    </xf>
    <xf numFmtId="4" fontId="12" fillId="2" borderId="20" xfId="1" applyNumberFormat="1" applyFont="1" applyFill="1" applyBorder="1" applyAlignment="1">
      <alignment horizontal="center"/>
    </xf>
    <xf numFmtId="4" fontId="12" fillId="0" borderId="21" xfId="1" applyNumberFormat="1" applyFont="1" applyFill="1" applyBorder="1" applyAlignment="1">
      <alignment horizontal="center"/>
    </xf>
    <xf numFmtId="4" fontId="12" fillId="0" borderId="5" xfId="1" applyNumberFormat="1" applyFont="1" applyFill="1" applyBorder="1" applyAlignment="1">
      <alignment horizontal="center"/>
    </xf>
    <xf numFmtId="4" fontId="12" fillId="0" borderId="20" xfId="1" applyNumberFormat="1" applyFont="1" applyFill="1" applyBorder="1" applyAlignment="1">
      <alignment horizontal="center"/>
    </xf>
    <xf numFmtId="0" fontId="2" fillId="2" borderId="46" xfId="0" applyFont="1" applyFill="1" applyBorder="1" applyAlignment="1">
      <alignment horizontal="center" vertical="center"/>
    </xf>
    <xf numFmtId="4" fontId="3" fillId="0" borderId="10" xfId="0" applyNumberFormat="1" applyFont="1" applyFill="1" applyBorder="1" applyAlignment="1">
      <alignment horizontal="center" vertical="center"/>
    </xf>
    <xf numFmtId="4" fontId="7" fillId="0" borderId="10" xfId="0" applyNumberFormat="1" applyFont="1" applyFill="1" applyBorder="1" applyAlignment="1">
      <alignment horizontal="center" vertical="center"/>
    </xf>
    <xf numFmtId="0" fontId="2" fillId="2" borderId="61" xfId="0" applyFont="1" applyFill="1" applyBorder="1" applyAlignment="1">
      <alignment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vertical="center"/>
    </xf>
    <xf numFmtId="0" fontId="2" fillId="2" borderId="0" xfId="0" applyFont="1" applyFill="1" applyBorder="1" applyAlignment="1">
      <alignment vertical="center"/>
    </xf>
    <xf numFmtId="4" fontId="2" fillId="2" borderId="63" xfId="0" applyNumberFormat="1" applyFont="1" applyFill="1" applyBorder="1" applyAlignment="1">
      <alignment vertical="center"/>
    </xf>
    <xf numFmtId="4" fontId="2" fillId="2" borderId="7" xfId="0" applyNumberFormat="1" applyFont="1" applyFill="1" applyBorder="1" applyAlignment="1">
      <alignment vertical="center"/>
    </xf>
    <xf numFmtId="2" fontId="11" fillId="2" borderId="20" xfId="0" applyNumberFormat="1" applyFont="1" applyFill="1" applyBorder="1" applyAlignment="1">
      <alignment horizontal="right"/>
    </xf>
    <xf numFmtId="2" fontId="11" fillId="2" borderId="21" xfId="0" applyNumberFormat="1" applyFont="1" applyFill="1" applyBorder="1" applyAlignment="1">
      <alignment horizontal="right"/>
    </xf>
    <xf numFmtId="2" fontId="11" fillId="2" borderId="22" xfId="0" applyNumberFormat="1" applyFont="1" applyFill="1" applyBorder="1" applyAlignment="1">
      <alignment horizontal="right"/>
    </xf>
    <xf numFmtId="2" fontId="11" fillId="2" borderId="5" xfId="0" applyNumberFormat="1" applyFont="1" applyFill="1" applyBorder="1" applyAlignment="1">
      <alignment horizontal="right"/>
    </xf>
    <xf numFmtId="0" fontId="2" fillId="2" borderId="64" xfId="0" applyFont="1" applyFill="1" applyBorder="1" applyAlignment="1">
      <alignment horizontal="center" vertical="center"/>
    </xf>
    <xf numFmtId="2" fontId="8" fillId="5" borderId="31" xfId="5" applyNumberFormat="1" applyFont="1" applyFill="1" applyBorder="1" applyAlignment="1">
      <alignment horizontal="center"/>
    </xf>
    <xf numFmtId="2" fontId="8" fillId="0" borderId="32" xfId="5" applyNumberFormat="1" applyFont="1" applyFill="1" applyBorder="1" applyAlignment="1">
      <alignment horizontal="center"/>
    </xf>
    <xf numFmtId="0" fontId="11" fillId="5" borderId="21" xfId="0" applyFont="1" applyFill="1" applyBorder="1" applyAlignment="1">
      <alignment horizontal="center"/>
    </xf>
    <xf numFmtId="0" fontId="15" fillId="0" borderId="27" xfId="0" applyFont="1" applyBorder="1" applyAlignment="1">
      <alignment horizontal="center"/>
    </xf>
    <xf numFmtId="2" fontId="8" fillId="5" borderId="21" xfId="5" applyNumberFormat="1" applyFont="1" applyFill="1" applyBorder="1" applyAlignment="1">
      <alignment horizontal="center"/>
    </xf>
    <xf numFmtId="2" fontId="8" fillId="0" borderId="27" xfId="5" applyNumberFormat="1" applyFont="1" applyFill="1" applyBorder="1" applyAlignment="1">
      <alignment horizontal="center"/>
    </xf>
    <xf numFmtId="0" fontId="11" fillId="0" borderId="27" xfId="0" applyFont="1" applyBorder="1" applyAlignment="1">
      <alignment horizontal="center"/>
    </xf>
    <xf numFmtId="0" fontId="11" fillId="0" borderId="21" xfId="0" applyFont="1" applyBorder="1" applyAlignment="1">
      <alignment horizontal="center"/>
    </xf>
    <xf numFmtId="0" fontId="11" fillId="5" borderId="22" xfId="0" applyFont="1" applyFill="1" applyBorder="1" applyAlignment="1">
      <alignment horizontal="center"/>
    </xf>
    <xf numFmtId="0" fontId="11" fillId="0" borderId="28" xfId="0" applyFont="1" applyBorder="1" applyAlignment="1">
      <alignment horizontal="center"/>
    </xf>
    <xf numFmtId="4" fontId="2" fillId="0" borderId="21" xfId="0" applyNumberFormat="1" applyFont="1" applyBorder="1" applyAlignment="1">
      <alignment horizontal="center" vertical="center"/>
    </xf>
    <xf numFmtId="2" fontId="8" fillId="0" borderId="21" xfId="5" applyNumberFormat="1" applyFont="1" applyFill="1" applyBorder="1" applyAlignment="1">
      <alignment horizontal="center"/>
    </xf>
    <xf numFmtId="0" fontId="11" fillId="0" borderId="21" xfId="0" applyFont="1" applyBorder="1"/>
    <xf numFmtId="4" fontId="2" fillId="0" borderId="20" xfId="0" applyNumberFormat="1" applyFont="1" applyBorder="1" applyAlignment="1">
      <alignment horizontal="center" vertical="center"/>
    </xf>
    <xf numFmtId="2" fontId="8" fillId="0" borderId="20" xfId="5" applyNumberFormat="1" applyFont="1" applyFill="1" applyBorder="1" applyAlignment="1">
      <alignment horizontal="center"/>
    </xf>
    <xf numFmtId="0" fontId="11" fillId="5" borderId="20" xfId="0" applyFont="1" applyFill="1" applyBorder="1" applyAlignment="1">
      <alignment horizontal="center"/>
    </xf>
    <xf numFmtId="0" fontId="11" fillId="0" borderId="29" xfId="0" applyFont="1" applyBorder="1" applyAlignment="1">
      <alignment horizontal="center"/>
    </xf>
    <xf numFmtId="0" fontId="11" fillId="5" borderId="5" xfId="0" applyFont="1" applyFill="1" applyBorder="1" applyAlignment="1">
      <alignment horizontal="center"/>
    </xf>
    <xf numFmtId="0" fontId="11" fillId="0" borderId="6" xfId="0" applyFont="1" applyBorder="1" applyAlignment="1">
      <alignment horizontal="center"/>
    </xf>
    <xf numFmtId="4" fontId="2" fillId="0" borderId="22" xfId="0" applyNumberFormat="1" applyFont="1" applyBorder="1" applyAlignment="1">
      <alignment horizontal="center" vertical="center"/>
    </xf>
    <xf numFmtId="2" fontId="15" fillId="3" borderId="22" xfId="0" applyNumberFormat="1" applyFont="1" applyFill="1" applyBorder="1" applyAlignment="1">
      <alignment horizontal="center"/>
    </xf>
    <xf numFmtId="2" fontId="8" fillId="0" borderId="22" xfId="5" applyNumberFormat="1" applyFont="1" applyFill="1" applyBorder="1" applyAlignment="1">
      <alignment horizontal="center"/>
    </xf>
    <xf numFmtId="4" fontId="7" fillId="0" borderId="5" xfId="0" applyNumberFormat="1" applyFont="1" applyBorder="1" applyAlignment="1">
      <alignment horizontal="center" vertical="center"/>
    </xf>
    <xf numFmtId="2" fontId="15" fillId="3" borderId="5" xfId="0" applyNumberFormat="1" applyFont="1" applyFill="1" applyBorder="1" applyAlignment="1">
      <alignment horizontal="center"/>
    </xf>
    <xf numFmtId="2" fontId="8" fillId="0" borderId="5" xfId="5" applyNumberFormat="1" applyFont="1" applyFill="1" applyBorder="1" applyAlignment="1">
      <alignment horizontal="center"/>
    </xf>
    <xf numFmtId="0" fontId="11" fillId="0" borderId="22" xfId="0" applyFont="1" applyBorder="1"/>
    <xf numFmtId="0" fontId="11" fillId="0" borderId="22" xfId="0" applyFont="1" applyBorder="1" applyAlignment="1">
      <alignment horizontal="center"/>
    </xf>
    <xf numFmtId="0" fontId="11" fillId="0" borderId="20" xfId="0" applyFont="1" applyBorder="1"/>
    <xf numFmtId="0" fontId="11" fillId="0" borderId="20" xfId="0" applyFont="1" applyBorder="1" applyAlignment="1">
      <alignment horizontal="center"/>
    </xf>
    <xf numFmtId="0" fontId="11" fillId="0" borderId="5" xfId="0" applyFont="1" applyBorder="1" applyAlignment="1">
      <alignment horizontal="center"/>
    </xf>
    <xf numFmtId="0" fontId="11" fillId="0" borderId="5" xfId="0" applyFont="1" applyBorder="1"/>
    <xf numFmtId="2" fontId="2" fillId="0" borderId="0" xfId="0" applyNumberFormat="1" applyFont="1" applyBorder="1" applyAlignment="1">
      <alignment vertical="center"/>
    </xf>
    <xf numFmtId="0" fontId="2" fillId="2"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4" fontId="3" fillId="0" borderId="65" xfId="0" applyNumberFormat="1" applyFont="1" applyFill="1" applyBorder="1" applyAlignment="1">
      <alignment horizontal="center" vertical="center"/>
    </xf>
    <xf numFmtId="0" fontId="0" fillId="0" borderId="16" xfId="0" applyBorder="1" applyAlignment="1"/>
    <xf numFmtId="0" fontId="0" fillId="0" borderId="65" xfId="0" applyBorder="1" applyAlignment="1">
      <alignment horizontal="center"/>
    </xf>
    <xf numFmtId="0" fontId="0" fillId="0" borderId="2" xfId="0" applyBorder="1"/>
    <xf numFmtId="0" fontId="0" fillId="0" borderId="10" xfId="0" applyBorder="1"/>
    <xf numFmtId="0" fontId="0" fillId="0" borderId="2" xfId="0" applyBorder="1" applyAlignment="1">
      <alignment horizontal="center"/>
    </xf>
    <xf numFmtId="0" fontId="0" fillId="0" borderId="10" xfId="0" applyBorder="1" applyAlignment="1">
      <alignment horizontal="center"/>
    </xf>
    <xf numFmtId="0" fontId="0" fillId="0" borderId="60" xfId="0" applyBorder="1"/>
    <xf numFmtId="0" fontId="0" fillId="0" borderId="66" xfId="0" applyBorder="1"/>
    <xf numFmtId="0" fontId="0" fillId="0" borderId="67" xfId="0" applyBorder="1"/>
    <xf numFmtId="0" fontId="0" fillId="0" borderId="68" xfId="0" applyBorder="1"/>
    <xf numFmtId="0" fontId="0" fillId="0" borderId="58" xfId="0" applyBorder="1"/>
    <xf numFmtId="0" fontId="0" fillId="0" borderId="69" xfId="0" applyBorder="1"/>
    <xf numFmtId="4" fontId="3" fillId="2" borderId="70" xfId="0" applyNumberFormat="1" applyFont="1" applyFill="1" applyBorder="1" applyAlignment="1">
      <alignment horizontal="center" vertical="center"/>
    </xf>
    <xf numFmtId="4" fontId="2" fillId="2" borderId="49" xfId="0" applyNumberFormat="1" applyFont="1" applyFill="1" applyBorder="1" applyAlignment="1">
      <alignment vertical="center"/>
    </xf>
    <xf numFmtId="4" fontId="2" fillId="2" borderId="53" xfId="0" applyNumberFormat="1" applyFont="1" applyFill="1" applyBorder="1" applyAlignment="1">
      <alignment vertical="center"/>
    </xf>
    <xf numFmtId="4" fontId="2" fillId="2" borderId="10" xfId="0" applyNumberFormat="1" applyFont="1" applyFill="1" applyBorder="1" applyAlignment="1">
      <alignment vertical="center"/>
    </xf>
    <xf numFmtId="4" fontId="2" fillId="2" borderId="51" xfId="0" applyNumberFormat="1" applyFont="1" applyFill="1" applyBorder="1" applyAlignment="1">
      <alignment vertical="center"/>
    </xf>
    <xf numFmtId="4" fontId="2" fillId="2" borderId="55" xfId="0" applyNumberFormat="1" applyFont="1" applyFill="1" applyBorder="1" applyAlignment="1">
      <alignment vertical="center"/>
    </xf>
    <xf numFmtId="4" fontId="2" fillId="2" borderId="1" xfId="0" applyNumberFormat="1" applyFont="1" applyFill="1" applyBorder="1" applyAlignment="1">
      <alignment vertical="center"/>
    </xf>
    <xf numFmtId="0" fontId="2" fillId="2" borderId="71" xfId="0" applyFont="1" applyFill="1" applyBorder="1" applyAlignment="1">
      <alignment horizontal="center" vertical="center"/>
    </xf>
    <xf numFmtId="0" fontId="2" fillId="2" borderId="25" xfId="0" applyFont="1" applyFill="1" applyBorder="1" applyAlignment="1">
      <alignment horizontal="center" vertical="center"/>
    </xf>
    <xf numFmtId="4" fontId="2" fillId="2" borderId="72" xfId="0" applyNumberFormat="1" applyFont="1" applyFill="1" applyBorder="1" applyAlignment="1">
      <alignment vertical="center"/>
    </xf>
    <xf numFmtId="4" fontId="2" fillId="2" borderId="44" xfId="0" applyNumberFormat="1" applyFont="1" applyFill="1" applyBorder="1" applyAlignment="1">
      <alignment vertical="center"/>
    </xf>
    <xf numFmtId="0" fontId="2" fillId="2" borderId="7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0" fillId="0" borderId="33" xfId="0" applyBorder="1"/>
    <xf numFmtId="4" fontId="3" fillId="2" borderId="61"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4" fontId="2" fillId="2" borderId="70" xfId="0" applyNumberFormat="1" applyFont="1" applyFill="1" applyBorder="1" applyAlignment="1">
      <alignment horizontal="center" vertical="center"/>
    </xf>
    <xf numFmtId="4" fontId="2" fillId="0" borderId="33" xfId="0" applyNumberFormat="1" applyFont="1" applyFill="1" applyBorder="1" applyAlignment="1">
      <alignment horizontal="center" vertical="center"/>
    </xf>
    <xf numFmtId="4" fontId="2" fillId="2" borderId="33" xfId="0" applyNumberFormat="1" applyFont="1" applyFill="1" applyBorder="1" applyAlignment="1">
      <alignment horizontal="center" vertical="center"/>
    </xf>
    <xf numFmtId="4" fontId="2" fillId="0" borderId="18" xfId="0" applyNumberFormat="1" applyFont="1" applyFill="1" applyBorder="1" applyAlignment="1">
      <alignment horizontal="center" vertical="center"/>
    </xf>
    <xf numFmtId="4" fontId="2" fillId="2" borderId="18" xfId="0" applyNumberFormat="1" applyFont="1" applyFill="1" applyBorder="1" applyAlignment="1">
      <alignment horizontal="center" vertical="center"/>
    </xf>
    <xf numFmtId="2" fontId="2" fillId="2" borderId="61"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13" xfId="0" applyNumberFormat="1" applyFont="1" applyFill="1" applyBorder="1" applyAlignment="1">
      <alignment horizontal="center" vertical="center"/>
    </xf>
    <xf numFmtId="4" fontId="3" fillId="0" borderId="74"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4" fontId="3" fillId="0" borderId="2" xfId="0" applyNumberFormat="1" applyFont="1" applyBorder="1" applyAlignment="1">
      <alignment horizontal="center" vertical="center"/>
    </xf>
    <xf numFmtId="0" fontId="2" fillId="0" borderId="2" xfId="0" applyFont="1" applyFill="1" applyBorder="1" applyAlignment="1">
      <alignment vertical="center"/>
    </xf>
    <xf numFmtId="0" fontId="2" fillId="0" borderId="13" xfId="0" applyFont="1" applyFill="1" applyBorder="1" applyAlignment="1">
      <alignment vertical="center"/>
    </xf>
    <xf numFmtId="4" fontId="5" fillId="0" borderId="75" xfId="0" applyNumberFormat="1" applyFont="1" applyFill="1" applyBorder="1" applyAlignment="1">
      <alignment horizontal="center" vertical="center"/>
    </xf>
    <xf numFmtId="2" fontId="2" fillId="2" borderId="0" xfId="0" applyNumberFormat="1" applyFont="1" applyFill="1" applyBorder="1" applyAlignment="1">
      <alignment vertical="center"/>
    </xf>
    <xf numFmtId="0" fontId="2" fillId="0" borderId="2"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2" fillId="2" borderId="0"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4" fontId="2" fillId="2" borderId="61" xfId="0" applyNumberFormat="1" applyFont="1" applyFill="1" applyBorder="1" applyAlignment="1">
      <alignment horizontal="center" vertical="center"/>
    </xf>
    <xf numFmtId="0" fontId="2" fillId="0" borderId="64" xfId="0" applyFont="1" applyFill="1" applyBorder="1" applyAlignment="1">
      <alignment horizontal="center" vertical="center"/>
    </xf>
    <xf numFmtId="4" fontId="3" fillId="0" borderId="1" xfId="0" applyNumberFormat="1" applyFont="1" applyFill="1" applyBorder="1" applyAlignment="1">
      <alignment horizontal="center" vertical="center"/>
    </xf>
    <xf numFmtId="4" fontId="2" fillId="0" borderId="19" xfId="0" applyNumberFormat="1" applyFont="1" applyFill="1" applyBorder="1" applyAlignment="1">
      <alignment horizontal="center" vertical="center"/>
    </xf>
    <xf numFmtId="2" fontId="2" fillId="0" borderId="13" xfId="0" applyNumberFormat="1" applyFont="1" applyFill="1" applyBorder="1" applyAlignment="1">
      <alignment horizontal="center" vertical="center"/>
    </xf>
    <xf numFmtId="4" fontId="2" fillId="0" borderId="18" xfId="0" applyNumberFormat="1" applyFont="1" applyBorder="1" applyAlignment="1">
      <alignment horizontal="center" vertical="center"/>
    </xf>
    <xf numFmtId="4" fontId="3" fillId="0" borderId="48" xfId="0" applyNumberFormat="1" applyFont="1" applyFill="1" applyBorder="1" applyAlignment="1">
      <alignment horizontal="center" vertical="center"/>
    </xf>
    <xf numFmtId="4" fontId="18" fillId="0" borderId="76" xfId="0" applyNumberFormat="1" applyFont="1" applyFill="1" applyBorder="1" applyAlignment="1">
      <alignment horizontal="center" vertical="center"/>
    </xf>
    <xf numFmtId="4" fontId="3" fillId="0" borderId="13" xfId="0" applyNumberFormat="1" applyFont="1" applyBorder="1" applyAlignment="1">
      <alignment horizontal="center" vertical="center"/>
    </xf>
    <xf numFmtId="4" fontId="2" fillId="0" borderId="57" xfId="0" applyNumberFormat="1" applyFont="1" applyBorder="1" applyAlignment="1">
      <alignment horizontal="center" vertical="center" wrapText="1"/>
    </xf>
    <xf numFmtId="4" fontId="2" fillId="2" borderId="2" xfId="0" applyNumberFormat="1" applyFont="1" applyFill="1" applyBorder="1" applyAlignment="1">
      <alignment horizontal="center" vertical="center"/>
    </xf>
    <xf numFmtId="4" fontId="2" fillId="0" borderId="2" xfId="0" applyNumberFormat="1" applyFont="1" applyBorder="1" applyAlignment="1">
      <alignment horizontal="center" vertical="center"/>
    </xf>
    <xf numFmtId="4" fontId="2" fillId="0" borderId="2" xfId="0" applyNumberFormat="1" applyFont="1" applyFill="1" applyBorder="1" applyAlignment="1">
      <alignment horizontal="center" vertical="center"/>
    </xf>
    <xf numFmtId="0" fontId="2" fillId="2" borderId="46" xfId="0" applyFont="1" applyFill="1" applyBorder="1" applyAlignment="1">
      <alignment vertical="center"/>
    </xf>
    <xf numFmtId="0" fontId="0" fillId="0" borderId="0" xfId="0" applyFill="1"/>
    <xf numFmtId="165" fontId="7" fillId="0" borderId="18" xfId="0" applyNumberFormat="1" applyFont="1" applyFill="1" applyBorder="1" applyAlignment="1">
      <alignment horizontal="center" vertical="center"/>
    </xf>
    <xf numFmtId="164" fontId="0" fillId="0" borderId="0" xfId="0" applyNumberFormat="1" applyAlignment="1">
      <alignment horizontal="center"/>
    </xf>
    <xf numFmtId="165" fontId="19" fillId="0" borderId="0" xfId="0" applyNumberFormat="1" applyFont="1" applyFill="1" applyAlignment="1">
      <alignment horizontal="center"/>
    </xf>
    <xf numFmtId="165" fontId="19" fillId="0" borderId="0" xfId="0" applyNumberFormat="1" applyFont="1" applyFill="1" applyBorder="1" applyAlignment="1">
      <alignment horizontal="center"/>
    </xf>
    <xf numFmtId="0" fontId="7" fillId="0" borderId="0" xfId="0" applyFont="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16" fillId="0" borderId="0" xfId="0" applyFont="1" applyBorder="1" applyAlignment="1">
      <alignment horizontal="center" vertical="center" wrapText="1"/>
    </xf>
    <xf numFmtId="0" fontId="3" fillId="5" borderId="67" xfId="0" applyFont="1" applyFill="1" applyBorder="1" applyAlignment="1">
      <alignment horizontal="left" vertical="center"/>
    </xf>
    <xf numFmtId="0" fontId="3" fillId="5" borderId="0" xfId="0" applyFont="1" applyFill="1" applyBorder="1" applyAlignment="1">
      <alignment horizontal="left" vertical="center"/>
    </xf>
    <xf numFmtId="0" fontId="5" fillId="0" borderId="5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57" xfId="0" applyFont="1" applyBorder="1" applyAlignment="1">
      <alignment horizontal="center" vertical="center"/>
    </xf>
    <xf numFmtId="0" fontId="5" fillId="0" borderId="48" xfId="0" applyFont="1" applyBorder="1" applyAlignment="1">
      <alignment horizontal="center" vertical="center"/>
    </xf>
    <xf numFmtId="0" fontId="5" fillId="0" borderId="74" xfId="0" applyFont="1" applyBorder="1" applyAlignment="1">
      <alignment horizontal="center" vertical="center"/>
    </xf>
  </cellXfs>
  <cellStyles count="6">
    <cellStyle name="Euro" xfId="1"/>
    <cellStyle name="Normal" xfId="0" builtinId="0"/>
    <cellStyle name="Normal 2" xfId="2"/>
    <cellStyle name="Normal 3" xfId="3"/>
    <cellStyle name="Normal 5"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png"/><Relationship Id="rId7" Type="http://schemas.openxmlformats.org/officeDocument/2006/relationships/image" Target="../media/image14.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11</xdr:col>
      <xdr:colOff>57150</xdr:colOff>
      <xdr:row>7</xdr:row>
      <xdr:rowOff>314325</xdr:rowOff>
    </xdr:from>
    <xdr:to>
      <xdr:col>12</xdr:col>
      <xdr:colOff>752475</xdr:colOff>
      <xdr:row>11</xdr:row>
      <xdr:rowOff>352425</xdr:rowOff>
    </xdr:to>
    <xdr:pic>
      <xdr:nvPicPr>
        <xdr:cNvPr id="2108" name="Grafik 8">
          <a:extLst>
            <a:ext uri="{FF2B5EF4-FFF2-40B4-BE49-F238E27FC236}">
              <a16:creationId xmlns:a16="http://schemas.microsoft.com/office/drawing/2014/main" id="{00000000-0008-0000-0000-00003C08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439025" y="2609850"/>
          <a:ext cx="1571625" cy="1571625"/>
        </a:xfrm>
        <a:prstGeom prst="rect">
          <a:avLst/>
        </a:prstGeom>
        <a:noFill/>
        <a:ln w="9525">
          <a:noFill/>
          <a:miter lim="800000"/>
          <a:headEnd/>
          <a:tailEnd/>
        </a:ln>
      </xdr:spPr>
    </xdr:pic>
    <xdr:clientData/>
  </xdr:twoCellAnchor>
  <xdr:twoCellAnchor editAs="oneCell">
    <xdr:from>
      <xdr:col>11</xdr:col>
      <xdr:colOff>161925</xdr:colOff>
      <xdr:row>107</xdr:row>
      <xdr:rowOff>114300</xdr:rowOff>
    </xdr:from>
    <xdr:to>
      <xdr:col>12</xdr:col>
      <xdr:colOff>704850</xdr:colOff>
      <xdr:row>113</xdr:row>
      <xdr:rowOff>57150</xdr:rowOff>
    </xdr:to>
    <xdr:pic>
      <xdr:nvPicPr>
        <xdr:cNvPr id="2109" name="Grafik 9">
          <a:extLst>
            <a:ext uri="{FF2B5EF4-FFF2-40B4-BE49-F238E27FC236}">
              <a16:creationId xmlns:a16="http://schemas.microsoft.com/office/drawing/2014/main" id="{00000000-0008-0000-0000-00003D08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7543800" y="4800600"/>
          <a:ext cx="1419225" cy="2000250"/>
        </a:xfrm>
        <a:prstGeom prst="rect">
          <a:avLst/>
        </a:prstGeom>
        <a:noFill/>
        <a:ln w="9525">
          <a:noFill/>
          <a:miter lim="800000"/>
          <a:headEnd/>
          <a:tailEnd/>
        </a:ln>
      </xdr:spPr>
    </xdr:pic>
    <xdr:clientData/>
  </xdr:twoCellAnchor>
  <xdr:twoCellAnchor editAs="oneCell">
    <xdr:from>
      <xdr:col>11</xdr:col>
      <xdr:colOff>57150</xdr:colOff>
      <xdr:row>164</xdr:row>
      <xdr:rowOff>85725</xdr:rowOff>
    </xdr:from>
    <xdr:to>
      <xdr:col>12</xdr:col>
      <xdr:colOff>771525</xdr:colOff>
      <xdr:row>167</xdr:row>
      <xdr:rowOff>295275</xdr:rowOff>
    </xdr:to>
    <xdr:pic>
      <xdr:nvPicPr>
        <xdr:cNvPr id="2110" name="Grafik 6">
          <a:extLst>
            <a:ext uri="{FF2B5EF4-FFF2-40B4-BE49-F238E27FC236}">
              <a16:creationId xmlns:a16="http://schemas.microsoft.com/office/drawing/2014/main" id="{00000000-0008-0000-0000-00003E08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7439025" y="7543800"/>
          <a:ext cx="1590675" cy="1362075"/>
        </a:xfrm>
        <a:prstGeom prst="rect">
          <a:avLst/>
        </a:prstGeom>
        <a:noFill/>
        <a:ln w="9525">
          <a:noFill/>
          <a:miter lim="800000"/>
          <a:headEnd/>
          <a:tailEnd/>
        </a:ln>
      </xdr:spPr>
    </xdr:pic>
    <xdr:clientData/>
  </xdr:twoCellAnchor>
  <xdr:twoCellAnchor editAs="oneCell">
    <xdr:from>
      <xdr:col>11</xdr:col>
      <xdr:colOff>95250</xdr:colOff>
      <xdr:row>181</xdr:row>
      <xdr:rowOff>276225</xdr:rowOff>
    </xdr:from>
    <xdr:to>
      <xdr:col>12</xdr:col>
      <xdr:colOff>733425</xdr:colOff>
      <xdr:row>185</xdr:row>
      <xdr:rowOff>428625</xdr:rowOff>
    </xdr:to>
    <xdr:pic>
      <xdr:nvPicPr>
        <xdr:cNvPr id="2111" name="Grafik 4">
          <a:extLst>
            <a:ext uri="{FF2B5EF4-FFF2-40B4-BE49-F238E27FC236}">
              <a16:creationId xmlns:a16="http://schemas.microsoft.com/office/drawing/2014/main" id="{00000000-0008-0000-0000-00003F080000}"/>
            </a:ext>
          </a:extLst>
        </xdr:cNvPr>
        <xdr:cNvPicPr>
          <a:picLocks noChangeAspect="1"/>
        </xdr:cNvPicPr>
      </xdr:nvPicPr>
      <xdr:blipFill>
        <a:blip xmlns:r="http://schemas.openxmlformats.org/officeDocument/2006/relationships" r:embed="rId4" cstate="print">
          <a:clrChange>
            <a:clrFrom>
              <a:srgbClr val="FFFFFE"/>
            </a:clrFrom>
            <a:clrTo>
              <a:srgbClr val="FFFFFE">
                <a:alpha val="0"/>
              </a:srgbClr>
            </a:clrTo>
          </a:clrChange>
        </a:blip>
        <a:srcRect/>
        <a:stretch>
          <a:fillRect/>
        </a:stretch>
      </xdr:blipFill>
      <xdr:spPr bwMode="auto">
        <a:xfrm>
          <a:off x="7477125" y="9744075"/>
          <a:ext cx="1514475" cy="1685925"/>
        </a:xfrm>
        <a:prstGeom prst="rect">
          <a:avLst/>
        </a:prstGeom>
        <a:noFill/>
        <a:ln w="9525">
          <a:noFill/>
          <a:miter lim="800000"/>
          <a:headEnd/>
          <a:tailEnd/>
        </a:ln>
      </xdr:spPr>
    </xdr:pic>
    <xdr:clientData/>
  </xdr:twoCellAnchor>
  <xdr:twoCellAnchor editAs="oneCell">
    <xdr:from>
      <xdr:col>11</xdr:col>
      <xdr:colOff>85725</xdr:colOff>
      <xdr:row>277</xdr:row>
      <xdr:rowOff>85725</xdr:rowOff>
    </xdr:from>
    <xdr:to>
      <xdr:col>12</xdr:col>
      <xdr:colOff>762000</xdr:colOff>
      <xdr:row>280</xdr:row>
      <xdr:rowOff>276225</xdr:rowOff>
    </xdr:to>
    <xdr:pic>
      <xdr:nvPicPr>
        <xdr:cNvPr id="2113" name="Grafik 5">
          <a:extLst>
            <a:ext uri="{FF2B5EF4-FFF2-40B4-BE49-F238E27FC236}">
              <a16:creationId xmlns:a16="http://schemas.microsoft.com/office/drawing/2014/main" id="{00000000-0008-0000-0000-000041080000}"/>
            </a:ext>
          </a:extLst>
        </xdr:cNvPr>
        <xdr:cNvPicPr>
          <a:picLocks noChangeAspect="1"/>
        </xdr:cNvPicPr>
      </xdr:nvPicPr>
      <xdr:blipFill>
        <a:blip xmlns:r="http://schemas.openxmlformats.org/officeDocument/2006/relationships" r:embed="rId5" cstate="print"/>
        <a:srcRect l="7576" r="10101"/>
        <a:stretch>
          <a:fillRect/>
        </a:stretch>
      </xdr:blipFill>
      <xdr:spPr bwMode="auto">
        <a:xfrm>
          <a:off x="7467600" y="12325350"/>
          <a:ext cx="1552575" cy="1343025"/>
        </a:xfrm>
        <a:prstGeom prst="rect">
          <a:avLst/>
        </a:prstGeom>
        <a:noFill/>
        <a:ln w="9525">
          <a:noFill/>
          <a:miter lim="800000"/>
          <a:headEnd/>
          <a:tailEnd/>
        </a:ln>
      </xdr:spPr>
    </xdr:pic>
    <xdr:clientData/>
  </xdr:twoCellAnchor>
  <xdr:twoCellAnchor editAs="oneCell">
    <xdr:from>
      <xdr:col>11</xdr:col>
      <xdr:colOff>57150</xdr:colOff>
      <xdr:row>686</xdr:row>
      <xdr:rowOff>314325</xdr:rowOff>
    </xdr:from>
    <xdr:to>
      <xdr:col>12</xdr:col>
      <xdr:colOff>752475</xdr:colOff>
      <xdr:row>690</xdr:row>
      <xdr:rowOff>409575</xdr:rowOff>
    </xdr:to>
    <xdr:pic>
      <xdr:nvPicPr>
        <xdr:cNvPr id="2114" name="Picture 9">
          <a:extLst>
            <a:ext uri="{FF2B5EF4-FFF2-40B4-BE49-F238E27FC236}">
              <a16:creationId xmlns:a16="http://schemas.microsoft.com/office/drawing/2014/main" id="{00000000-0008-0000-0000-00004208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a:stretch>
          <a:fillRect/>
        </a:stretch>
      </xdr:blipFill>
      <xdr:spPr bwMode="auto">
        <a:xfrm>
          <a:off x="7439025" y="16954500"/>
          <a:ext cx="1571625" cy="1628775"/>
        </a:xfrm>
        <a:prstGeom prst="rect">
          <a:avLst/>
        </a:prstGeom>
        <a:noFill/>
        <a:ln w="1">
          <a:noFill/>
          <a:miter lim="800000"/>
          <a:headEnd/>
          <a:tailEnd/>
        </a:ln>
      </xdr:spPr>
    </xdr:pic>
    <xdr:clientData/>
  </xdr:twoCellAnchor>
  <xdr:twoCellAnchor editAs="oneCell">
    <xdr:from>
      <xdr:col>11</xdr:col>
      <xdr:colOff>78870</xdr:colOff>
      <xdr:row>461</xdr:row>
      <xdr:rowOff>355601</xdr:rowOff>
    </xdr:from>
    <xdr:to>
      <xdr:col>12</xdr:col>
      <xdr:colOff>742949</xdr:colOff>
      <xdr:row>465</xdr:row>
      <xdr:rowOff>276225</xdr:rowOff>
    </xdr:to>
    <xdr:pic>
      <xdr:nvPicPr>
        <xdr:cNvPr id="10" name="Picture 9" descr="1 4218 80-88.jp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clrChange>
            <a:clrFrom>
              <a:srgbClr val="FFFFFE"/>
            </a:clrFrom>
            <a:clrTo>
              <a:srgbClr val="FFFFFE">
                <a:alpha val="0"/>
              </a:srgbClr>
            </a:clrTo>
          </a:clrChange>
        </a:blip>
        <a:stretch>
          <a:fillRect/>
        </a:stretch>
      </xdr:blipFill>
      <xdr:spPr>
        <a:xfrm>
          <a:off x="7460745" y="14605001"/>
          <a:ext cx="1540379" cy="1454149"/>
        </a:xfrm>
        <a:prstGeom prst="rect">
          <a:avLst/>
        </a:prstGeom>
      </xdr:spPr>
    </xdr:pic>
    <xdr:clientData/>
  </xdr:twoCellAnchor>
  <xdr:twoCellAnchor editAs="oneCell">
    <xdr:from>
      <xdr:col>9</xdr:col>
      <xdr:colOff>95251</xdr:colOff>
      <xdr:row>0</xdr:row>
      <xdr:rowOff>42334</xdr:rowOff>
    </xdr:from>
    <xdr:to>
      <xdr:col>12</xdr:col>
      <xdr:colOff>758187</xdr:colOff>
      <xdr:row>1</xdr:row>
      <xdr:rowOff>42334</xdr:rowOff>
    </xdr:to>
    <xdr:pic>
      <xdr:nvPicPr>
        <xdr:cNvPr id="11" name="Picture 10" descr="Logo_new.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stretch>
          <a:fillRect/>
        </a:stretch>
      </xdr:blipFill>
      <xdr:spPr>
        <a:xfrm>
          <a:off x="6286501" y="42334"/>
          <a:ext cx="2790186" cy="6244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581025</xdr:colOff>
          <xdr:row>7</xdr:row>
          <xdr:rowOff>47625</xdr:rowOff>
        </xdr:from>
        <xdr:to>
          <xdr:col>10</xdr:col>
          <xdr:colOff>600075</xdr:colOff>
          <xdr:row>7</xdr:row>
          <xdr:rowOff>333375</xdr:rowOff>
        </xdr:to>
        <xdr:sp macro="" textlink="">
          <xdr:nvSpPr>
            <xdr:cNvPr id="2060" name="CheckBox1"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107</xdr:row>
          <xdr:rowOff>47625</xdr:rowOff>
        </xdr:from>
        <xdr:to>
          <xdr:col>10</xdr:col>
          <xdr:colOff>600075</xdr:colOff>
          <xdr:row>107</xdr:row>
          <xdr:rowOff>333375</xdr:rowOff>
        </xdr:to>
        <xdr:sp macro="" textlink="">
          <xdr:nvSpPr>
            <xdr:cNvPr id="2061" name="CheckBox2"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163</xdr:row>
          <xdr:rowOff>47625</xdr:rowOff>
        </xdr:from>
        <xdr:to>
          <xdr:col>10</xdr:col>
          <xdr:colOff>600075</xdr:colOff>
          <xdr:row>163</xdr:row>
          <xdr:rowOff>333375</xdr:rowOff>
        </xdr:to>
        <xdr:sp macro="" textlink="">
          <xdr:nvSpPr>
            <xdr:cNvPr id="2062" name="CheckBox3"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181</xdr:row>
          <xdr:rowOff>47625</xdr:rowOff>
        </xdr:from>
        <xdr:to>
          <xdr:col>10</xdr:col>
          <xdr:colOff>609600</xdr:colOff>
          <xdr:row>181</xdr:row>
          <xdr:rowOff>333375</xdr:rowOff>
        </xdr:to>
        <xdr:sp macro="" textlink="">
          <xdr:nvSpPr>
            <xdr:cNvPr id="2063" name="CheckBox4"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276</xdr:row>
          <xdr:rowOff>47625</xdr:rowOff>
        </xdr:from>
        <xdr:to>
          <xdr:col>10</xdr:col>
          <xdr:colOff>609600</xdr:colOff>
          <xdr:row>276</xdr:row>
          <xdr:rowOff>333375</xdr:rowOff>
        </xdr:to>
        <xdr:sp macro="" textlink="">
          <xdr:nvSpPr>
            <xdr:cNvPr id="2064" name="CheckBox5"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461</xdr:row>
          <xdr:rowOff>47625</xdr:rowOff>
        </xdr:from>
        <xdr:to>
          <xdr:col>10</xdr:col>
          <xdr:colOff>609600</xdr:colOff>
          <xdr:row>461</xdr:row>
          <xdr:rowOff>333375</xdr:rowOff>
        </xdr:to>
        <xdr:sp macro="" textlink="">
          <xdr:nvSpPr>
            <xdr:cNvPr id="2065" name="CheckBox6"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686</xdr:row>
          <xdr:rowOff>47625</xdr:rowOff>
        </xdr:from>
        <xdr:to>
          <xdr:col>10</xdr:col>
          <xdr:colOff>609600</xdr:colOff>
          <xdr:row>686</xdr:row>
          <xdr:rowOff>333375</xdr:rowOff>
        </xdr:to>
        <xdr:sp macro="" textlink="">
          <xdr:nvSpPr>
            <xdr:cNvPr id="2066" name="CheckBox7"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M711"/>
  <sheetViews>
    <sheetView tabSelected="1" zoomScale="90" zoomScaleNormal="90" workbookViewId="0">
      <selection activeCell="M2" sqref="M2"/>
    </sheetView>
  </sheetViews>
  <sheetFormatPr defaultColWidth="11" defaultRowHeight="15.75" x14ac:dyDescent="0.25"/>
  <cols>
    <col min="1" max="1" width="15.625" customWidth="1"/>
    <col min="2" max="11" width="8.125" customWidth="1"/>
    <col min="12" max="12" width="11.5" customWidth="1"/>
  </cols>
  <sheetData>
    <row r="1" spans="1:13" ht="50.1" customHeight="1" x14ac:dyDescent="0.25">
      <c r="A1" s="28"/>
      <c r="B1" s="2"/>
      <c r="C1" s="2"/>
      <c r="D1" s="2"/>
      <c r="E1" s="2"/>
      <c r="F1" s="2"/>
      <c r="G1" s="2"/>
      <c r="H1" s="2"/>
      <c r="I1" s="2"/>
      <c r="J1" s="2"/>
      <c r="K1" s="2"/>
      <c r="L1" s="2"/>
    </row>
    <row r="2" spans="1:13" ht="39.950000000000003" customHeight="1" thickBot="1" x14ac:dyDescent="0.3">
      <c r="A2" s="357" t="s">
        <v>19</v>
      </c>
      <c r="B2" s="357"/>
      <c r="C2" s="357"/>
      <c r="D2" s="357"/>
      <c r="E2" s="357"/>
      <c r="F2" s="357"/>
      <c r="G2" s="357"/>
      <c r="H2" s="357"/>
      <c r="I2" s="357"/>
      <c r="J2" s="357"/>
      <c r="K2" s="357"/>
      <c r="L2" s="357"/>
    </row>
    <row r="3" spans="1:13" ht="18" x14ac:dyDescent="0.25">
      <c r="A3" s="39"/>
      <c r="B3" s="358" t="s">
        <v>7</v>
      </c>
      <c r="C3" s="359"/>
      <c r="D3" s="359"/>
      <c r="E3" s="1"/>
      <c r="F3" s="1"/>
      <c r="G3" s="1"/>
      <c r="H3" s="1"/>
      <c r="I3" s="1"/>
      <c r="J3" s="1"/>
      <c r="K3" s="1"/>
      <c r="L3" s="33">
        <f>A3*10</f>
        <v>0</v>
      </c>
    </row>
    <row r="4" spans="1:13" ht="27" x14ac:dyDescent="0.25">
      <c r="A4" s="17" t="s">
        <v>3</v>
      </c>
      <c r="B4" s="1"/>
      <c r="C4" s="1"/>
      <c r="D4" s="1"/>
      <c r="E4" s="1"/>
      <c r="F4" s="1"/>
      <c r="G4" s="1"/>
      <c r="H4" s="1"/>
      <c r="I4" s="1"/>
      <c r="J4" s="1"/>
      <c r="K4" s="1"/>
      <c r="L4" s="18" t="s">
        <v>4</v>
      </c>
    </row>
    <row r="5" spans="1:13" ht="18" x14ac:dyDescent="0.25">
      <c r="A5" s="40"/>
      <c r="B5" s="358" t="s">
        <v>7</v>
      </c>
      <c r="C5" s="359"/>
      <c r="D5" s="359"/>
      <c r="E5" s="1"/>
      <c r="F5" s="1"/>
      <c r="G5" s="1"/>
      <c r="H5" s="1"/>
      <c r="I5" s="1"/>
      <c r="J5" s="1"/>
      <c r="K5" s="1"/>
      <c r="L5" s="19">
        <f>A5/3600</f>
        <v>0</v>
      </c>
    </row>
    <row r="6" spans="1:13" ht="18.75" thickBot="1" x14ac:dyDescent="0.3">
      <c r="A6" s="32" t="s">
        <v>9</v>
      </c>
      <c r="B6" s="1"/>
      <c r="C6" s="1"/>
      <c r="D6" s="1"/>
      <c r="E6" s="1"/>
      <c r="F6" s="1"/>
      <c r="G6" s="1"/>
      <c r="H6" s="1"/>
      <c r="I6" s="1"/>
      <c r="J6" s="1"/>
      <c r="K6" s="1"/>
      <c r="L6" s="32" t="s">
        <v>5</v>
      </c>
    </row>
    <row r="7" spans="1:13" ht="9.9499999999999993" customHeight="1" thickBot="1" x14ac:dyDescent="0.3"/>
    <row r="8" spans="1:13" ht="30" customHeight="1" thickBot="1" x14ac:dyDescent="0.3">
      <c r="A8" s="14" t="s">
        <v>21</v>
      </c>
      <c r="B8" s="363" t="s">
        <v>14</v>
      </c>
      <c r="C8" s="364"/>
      <c r="D8" s="364"/>
      <c r="E8" s="364"/>
      <c r="F8" s="364"/>
      <c r="G8" s="364"/>
      <c r="H8" s="364"/>
      <c r="I8" s="364"/>
      <c r="J8" s="364"/>
      <c r="K8" s="365"/>
      <c r="L8" s="286"/>
      <c r="M8" s="287"/>
    </row>
    <row r="9" spans="1:13" ht="16.5" customHeight="1" thickBot="1" x14ac:dyDescent="0.3">
      <c r="A9" s="215" t="s">
        <v>20</v>
      </c>
      <c r="B9" s="303">
        <v>1401711</v>
      </c>
      <c r="C9" s="304">
        <v>1401721</v>
      </c>
      <c r="D9" s="277">
        <v>1401701</v>
      </c>
      <c r="E9" s="278">
        <v>1401702</v>
      </c>
      <c r="F9" s="277">
        <v>1401703</v>
      </c>
      <c r="G9" s="278">
        <v>1401704</v>
      </c>
      <c r="H9" s="277">
        <v>1401705</v>
      </c>
      <c r="I9" s="305">
        <v>1401706</v>
      </c>
      <c r="J9" s="280"/>
      <c r="K9" s="281"/>
      <c r="L9" s="288"/>
      <c r="M9" s="289"/>
    </row>
    <row r="10" spans="1:13" ht="24.95" customHeight="1" thickBot="1" x14ac:dyDescent="0.3">
      <c r="A10" s="209" t="s">
        <v>0</v>
      </c>
      <c r="B10" s="233" t="s">
        <v>11</v>
      </c>
      <c r="C10" s="15" t="s">
        <v>10</v>
      </c>
      <c r="D10" s="4">
        <v>15</v>
      </c>
      <c r="E10" s="15">
        <v>20</v>
      </c>
      <c r="F10" s="4">
        <v>25</v>
      </c>
      <c r="G10" s="15">
        <v>32</v>
      </c>
      <c r="H10" s="4">
        <v>40</v>
      </c>
      <c r="I10" s="15">
        <v>50</v>
      </c>
      <c r="J10" s="282"/>
      <c r="K10" s="283"/>
      <c r="L10" s="288"/>
      <c r="M10" s="289"/>
    </row>
    <row r="11" spans="1:13" ht="50.1" customHeight="1" thickBot="1" x14ac:dyDescent="0.3">
      <c r="A11" s="20" t="s">
        <v>6</v>
      </c>
      <c r="B11" s="307" t="e">
        <f>IF($A$15&gt;B14,"#NV",(LOOKUP($A$15,B16:B106,$A16:$A106)+B15))</f>
        <v>#DIV/0!</v>
      </c>
      <c r="C11" s="308" t="e">
        <f t="shared" ref="C11:I11" si="0">IF($A$15&gt;C14,"#NV",(LOOKUP($A$15,C16:C106,$A16:$A106)+C15))</f>
        <v>#DIV/0!</v>
      </c>
      <c r="D11" s="309" t="e">
        <f t="shared" si="0"/>
        <v>#DIV/0!</v>
      </c>
      <c r="E11" s="308" t="e">
        <f t="shared" si="0"/>
        <v>#DIV/0!</v>
      </c>
      <c r="F11" s="309" t="e">
        <f t="shared" si="0"/>
        <v>#DIV/0!</v>
      </c>
      <c r="G11" s="308" t="e">
        <f t="shared" si="0"/>
        <v>#DIV/0!</v>
      </c>
      <c r="H11" s="309" t="e">
        <f t="shared" si="0"/>
        <v>#DIV/0!</v>
      </c>
      <c r="I11" s="308" t="e">
        <f t="shared" si="0"/>
        <v>#DIV/0!</v>
      </c>
      <c r="J11" s="284"/>
      <c r="K11" s="285"/>
      <c r="L11" s="288"/>
      <c r="M11" s="289"/>
    </row>
    <row r="12" spans="1:13" ht="41.25" customHeight="1" thickBot="1" x14ac:dyDescent="0.3">
      <c r="A12" s="211" t="s">
        <v>18</v>
      </c>
      <c r="B12" s="310" t="e">
        <f t="shared" ref="B12:I12" si="1">IF(B11="#NV","#NV",B13)</f>
        <v>#DIV/0!</v>
      </c>
      <c r="C12" s="311" t="e">
        <f t="shared" si="1"/>
        <v>#DIV/0!</v>
      </c>
      <c r="D12" s="312" t="e">
        <f t="shared" si="1"/>
        <v>#DIV/0!</v>
      </c>
      <c r="E12" s="311" t="e">
        <f t="shared" si="1"/>
        <v>#DIV/0!</v>
      </c>
      <c r="F12" s="312" t="e">
        <f t="shared" si="1"/>
        <v>#DIV/0!</v>
      </c>
      <c r="G12" s="311" t="e">
        <f t="shared" si="1"/>
        <v>#DIV/0!</v>
      </c>
      <c r="H12" s="312" t="e">
        <f t="shared" si="1"/>
        <v>#DIV/0!</v>
      </c>
      <c r="I12" s="311" t="e">
        <f t="shared" si="1"/>
        <v>#DIV/0!</v>
      </c>
      <c r="J12" s="306"/>
      <c r="K12" s="283"/>
      <c r="L12" s="288"/>
      <c r="M12" s="289"/>
    </row>
    <row r="13" spans="1:13" ht="18.75" hidden="1" thickBot="1" x14ac:dyDescent="0.3">
      <c r="A13" s="210"/>
      <c r="B13" s="292">
        <f>($L$5*4000)/(PI()*16^2)</f>
        <v>0</v>
      </c>
      <c r="C13" s="142">
        <f>($L$5*4000)/(PI()*16^2)</f>
        <v>0</v>
      </c>
      <c r="D13" s="143">
        <f>($L$5*4000)/(PI()*16^2)</f>
        <v>0</v>
      </c>
      <c r="E13" s="142">
        <f>($L$5*4000)/(PI()*21.6^2)</f>
        <v>0</v>
      </c>
      <c r="F13" s="143">
        <f>($L$5*4000)/(PI()*27.2^2)</f>
        <v>0</v>
      </c>
      <c r="G13" s="142">
        <f>($L$5*4000)/(PI()*35.9^2)</f>
        <v>0</v>
      </c>
      <c r="H13" s="143">
        <f>($L$5*4000)/(PI()*41.8^2)</f>
        <v>0</v>
      </c>
      <c r="I13" s="142">
        <f>($L$5*4000)/(PI()*54.5^2)</f>
        <v>0</v>
      </c>
      <c r="J13" s="282"/>
      <c r="K13" s="283"/>
    </row>
    <row r="14" spans="1:13" ht="16.5" thickBot="1" x14ac:dyDescent="0.3">
      <c r="A14" s="212" t="s">
        <v>1</v>
      </c>
      <c r="B14" s="315">
        <f>MAX(B15:B58)</f>
        <v>0.46</v>
      </c>
      <c r="C14" s="316">
        <f>MAX(C15:C58)</f>
        <v>0.88</v>
      </c>
      <c r="D14" s="317">
        <f>MAX(D15:D58)</f>
        <v>2</v>
      </c>
      <c r="E14" s="316">
        <f>MAX(E15:E58)</f>
        <v>3.6</v>
      </c>
      <c r="F14" s="317">
        <f>MAX(F15:F58)</f>
        <v>6.5</v>
      </c>
      <c r="G14" s="316">
        <f>MAX(G15:G82)</f>
        <v>13.3</v>
      </c>
      <c r="H14" s="317">
        <f>MAX(H15:H82)</f>
        <v>18.5</v>
      </c>
      <c r="I14" s="316">
        <f>MAX(I15:I106)</f>
        <v>33</v>
      </c>
      <c r="J14" s="282"/>
      <c r="K14" s="283"/>
      <c r="L14" s="290"/>
      <c r="M14" s="291"/>
    </row>
    <row r="15" spans="1:13" ht="24.75" hidden="1" thickBot="1" x14ac:dyDescent="0.3">
      <c r="A15" s="25" t="e">
        <f>(($A$5/1000)/(SQRT($A$3/100)))</f>
        <v>#DIV/0!</v>
      </c>
      <c r="B15" s="22">
        <v>0.1</v>
      </c>
      <c r="C15" s="30">
        <v>0.1</v>
      </c>
      <c r="D15" s="22">
        <v>0.1</v>
      </c>
      <c r="E15" s="30">
        <v>0.1</v>
      </c>
      <c r="F15" s="22">
        <v>0.1</v>
      </c>
      <c r="G15" s="30">
        <v>0.1</v>
      </c>
      <c r="H15" s="22">
        <v>0.1</v>
      </c>
      <c r="I15" s="30">
        <v>0.1</v>
      </c>
      <c r="J15" s="282"/>
      <c r="K15" s="283"/>
    </row>
    <row r="16" spans="1:13" hidden="1" x14ac:dyDescent="0.25">
      <c r="A16" s="26">
        <v>0.5</v>
      </c>
      <c r="B16" s="8">
        <v>0.05</v>
      </c>
      <c r="C16" s="191">
        <v>0.17</v>
      </c>
      <c r="D16" s="238">
        <v>0.4</v>
      </c>
      <c r="E16" s="191">
        <v>0.33</v>
      </c>
      <c r="F16" s="6">
        <v>0.66</v>
      </c>
      <c r="G16" s="191">
        <v>0.6</v>
      </c>
      <c r="H16" s="6">
        <v>1.1000000000000001</v>
      </c>
      <c r="I16" s="191">
        <v>2.5499999999999998</v>
      </c>
    </row>
    <row r="17" spans="1:9" hidden="1" x14ac:dyDescent="0.25">
      <c r="A17" s="193">
        <v>0.6</v>
      </c>
      <c r="B17" s="10">
        <v>5.2999999999999999E-2</v>
      </c>
      <c r="C17" s="53">
        <v>0.19</v>
      </c>
      <c r="D17" s="10">
        <v>0.43</v>
      </c>
      <c r="E17" s="53">
        <v>0.38</v>
      </c>
      <c r="F17" s="10">
        <v>0.7</v>
      </c>
      <c r="G17" s="53">
        <v>0.66</v>
      </c>
      <c r="H17" s="10">
        <v>1.45</v>
      </c>
      <c r="I17" s="53">
        <v>2.85</v>
      </c>
    </row>
    <row r="18" spans="1:9" hidden="1" x14ac:dyDescent="0.25">
      <c r="A18" s="193">
        <v>0.7</v>
      </c>
      <c r="B18" s="10">
        <v>5.6000000000000001E-2</v>
      </c>
      <c r="C18" s="53">
        <v>0.21</v>
      </c>
      <c r="D18" s="10">
        <v>0.46</v>
      </c>
      <c r="E18" s="53">
        <v>0.43</v>
      </c>
      <c r="F18" s="10">
        <v>0.74</v>
      </c>
      <c r="G18" s="53">
        <v>0.72</v>
      </c>
      <c r="H18" s="10">
        <v>1.8</v>
      </c>
      <c r="I18" s="53">
        <v>3.15</v>
      </c>
    </row>
    <row r="19" spans="1:9" hidden="1" x14ac:dyDescent="0.25">
      <c r="A19" s="193">
        <v>0.75</v>
      </c>
      <c r="B19" s="10">
        <v>5.8999999999999997E-2</v>
      </c>
      <c r="C19" s="53">
        <v>0.23</v>
      </c>
      <c r="D19" s="10">
        <v>0.49</v>
      </c>
      <c r="E19" s="53">
        <v>0.48</v>
      </c>
      <c r="F19" s="10">
        <v>0.78</v>
      </c>
      <c r="G19" s="53">
        <v>0.78</v>
      </c>
      <c r="H19" s="10">
        <v>2.15</v>
      </c>
      <c r="I19" s="53">
        <v>3.45</v>
      </c>
    </row>
    <row r="20" spans="1:9" hidden="1" x14ac:dyDescent="0.25">
      <c r="A20" s="27">
        <v>0.8</v>
      </c>
      <c r="B20" s="293">
        <v>6.2E-2</v>
      </c>
      <c r="C20" s="195">
        <v>0.25</v>
      </c>
      <c r="D20" s="296">
        <v>0.52</v>
      </c>
      <c r="E20" s="195">
        <v>0.53</v>
      </c>
      <c r="F20" s="197">
        <v>0.82</v>
      </c>
      <c r="G20" s="195">
        <v>0.84</v>
      </c>
      <c r="H20" s="197">
        <v>2.5</v>
      </c>
      <c r="I20" s="195">
        <v>3.75</v>
      </c>
    </row>
    <row r="21" spans="1:9" ht="16.5" hidden="1" thickBot="1" x14ac:dyDescent="0.3">
      <c r="A21" s="198">
        <v>0.9</v>
      </c>
      <c r="B21" s="294">
        <v>6.5000000000000002E-2</v>
      </c>
      <c r="C21" s="202">
        <v>0.27</v>
      </c>
      <c r="D21" s="297">
        <v>0.56000000000000005</v>
      </c>
      <c r="E21" s="202">
        <v>0.57999999999999996</v>
      </c>
      <c r="F21" s="200">
        <v>0.86</v>
      </c>
      <c r="G21" s="202">
        <v>0.9</v>
      </c>
      <c r="H21" s="200">
        <v>2.85</v>
      </c>
      <c r="I21" s="202">
        <v>4.05</v>
      </c>
    </row>
    <row r="22" spans="1:9" ht="16.5" hidden="1" thickBot="1" x14ac:dyDescent="0.3">
      <c r="A22" s="204">
        <v>1</v>
      </c>
      <c r="B22" s="295">
        <v>7.0000000000000007E-2</v>
      </c>
      <c r="C22" s="208">
        <v>0.3</v>
      </c>
      <c r="D22" s="298">
        <v>0.6</v>
      </c>
      <c r="E22" s="208">
        <v>0.63</v>
      </c>
      <c r="F22" s="206">
        <v>1.04</v>
      </c>
      <c r="G22" s="208">
        <v>1</v>
      </c>
      <c r="H22" s="206">
        <v>3.1</v>
      </c>
      <c r="I22" s="208">
        <v>4.5</v>
      </c>
    </row>
    <row r="23" spans="1:9" hidden="1" x14ac:dyDescent="0.25">
      <c r="A23" s="203">
        <v>1.1000000000000001</v>
      </c>
      <c r="B23" s="293">
        <v>0.08</v>
      </c>
      <c r="C23" s="195">
        <v>0.32</v>
      </c>
      <c r="D23" s="296">
        <v>0.63500000000000001</v>
      </c>
      <c r="E23" s="195">
        <v>0.73</v>
      </c>
      <c r="F23" s="197">
        <v>1.2</v>
      </c>
      <c r="G23" s="195">
        <v>1.2</v>
      </c>
      <c r="H23" s="197">
        <v>3.37</v>
      </c>
      <c r="I23" s="195">
        <v>4.8</v>
      </c>
    </row>
    <row r="24" spans="1:9" hidden="1" x14ac:dyDescent="0.25">
      <c r="A24" s="27">
        <v>1.2</v>
      </c>
      <c r="B24" s="12">
        <v>0.09</v>
      </c>
      <c r="C24" s="53">
        <v>0.34</v>
      </c>
      <c r="D24" s="239">
        <v>0.67</v>
      </c>
      <c r="E24" s="53">
        <v>0.83</v>
      </c>
      <c r="F24" s="10">
        <v>1.36</v>
      </c>
      <c r="G24" s="53">
        <v>1.4</v>
      </c>
      <c r="H24" s="10">
        <v>3.64</v>
      </c>
      <c r="I24" s="53">
        <v>5.0999999999999996</v>
      </c>
    </row>
    <row r="25" spans="1:9" hidden="1" x14ac:dyDescent="0.25">
      <c r="A25" s="27">
        <v>1.25</v>
      </c>
      <c r="B25" s="12">
        <v>0.1</v>
      </c>
      <c r="C25" s="53">
        <v>0.36</v>
      </c>
      <c r="D25" s="239">
        <v>0.70499999999999996</v>
      </c>
      <c r="E25" s="53">
        <v>0.93</v>
      </c>
      <c r="F25" s="10">
        <v>1.52</v>
      </c>
      <c r="G25" s="53">
        <v>1.6</v>
      </c>
      <c r="H25" s="10">
        <v>3.91</v>
      </c>
      <c r="I25" s="53">
        <v>5.4</v>
      </c>
    </row>
    <row r="26" spans="1:9" hidden="1" x14ac:dyDescent="0.25">
      <c r="A26" s="27">
        <v>1.3</v>
      </c>
      <c r="B26" s="12">
        <v>0.11</v>
      </c>
      <c r="C26" s="53">
        <v>0.38</v>
      </c>
      <c r="D26" s="239">
        <v>0.74</v>
      </c>
      <c r="E26" s="53">
        <v>1.03</v>
      </c>
      <c r="F26" s="10">
        <v>1.68</v>
      </c>
      <c r="G26" s="53">
        <v>1.8</v>
      </c>
      <c r="H26" s="10">
        <v>4.18</v>
      </c>
      <c r="I26" s="53">
        <v>5.7</v>
      </c>
    </row>
    <row r="27" spans="1:9" hidden="1" x14ac:dyDescent="0.25">
      <c r="A27" s="27">
        <v>1.4</v>
      </c>
      <c r="B27" s="12">
        <v>0.12</v>
      </c>
      <c r="C27" s="53">
        <v>0.4</v>
      </c>
      <c r="D27" s="239">
        <v>0.77500000000000002</v>
      </c>
      <c r="E27" s="53">
        <v>1.1299999999999999</v>
      </c>
      <c r="F27" s="10">
        <v>1.84</v>
      </c>
      <c r="G27" s="53">
        <v>2</v>
      </c>
      <c r="H27" s="10">
        <v>4.45</v>
      </c>
      <c r="I27" s="53">
        <v>6</v>
      </c>
    </row>
    <row r="28" spans="1:9" hidden="1" x14ac:dyDescent="0.25">
      <c r="A28" s="27">
        <v>1.5</v>
      </c>
      <c r="B28" s="12">
        <v>0.14000000000000001</v>
      </c>
      <c r="C28" s="53">
        <v>0.42</v>
      </c>
      <c r="D28" s="239">
        <v>0.81</v>
      </c>
      <c r="E28" s="53">
        <v>1.2</v>
      </c>
      <c r="F28" s="10">
        <v>1.9</v>
      </c>
      <c r="G28" s="53">
        <v>2.2000000000000002</v>
      </c>
      <c r="H28" s="10">
        <v>4.8</v>
      </c>
      <c r="I28" s="53">
        <v>6.6</v>
      </c>
    </row>
    <row r="29" spans="1:9" hidden="1" x14ac:dyDescent="0.25">
      <c r="A29" s="27">
        <v>1.6</v>
      </c>
      <c r="B29" s="12">
        <v>0.155</v>
      </c>
      <c r="C29" s="53">
        <v>0.435</v>
      </c>
      <c r="D29" s="239">
        <v>0.84499999999999997</v>
      </c>
      <c r="E29" s="53">
        <v>1.28</v>
      </c>
      <c r="F29" s="10">
        <v>2.1</v>
      </c>
      <c r="G29" s="53">
        <v>2.4</v>
      </c>
      <c r="H29" s="10">
        <v>5.04</v>
      </c>
      <c r="I29" s="53">
        <v>6.95</v>
      </c>
    </row>
    <row r="30" spans="1:9" hidden="1" x14ac:dyDescent="0.25">
      <c r="A30" s="27">
        <v>1.7</v>
      </c>
      <c r="B30" s="12">
        <v>0.17</v>
      </c>
      <c r="C30" s="53">
        <v>0.45</v>
      </c>
      <c r="D30" s="239">
        <v>0.88</v>
      </c>
      <c r="E30" s="53">
        <v>1.36</v>
      </c>
      <c r="F30" s="10">
        <v>2.2999999999999998</v>
      </c>
      <c r="G30" s="53">
        <v>2.6</v>
      </c>
      <c r="H30" s="10">
        <v>5.28</v>
      </c>
      <c r="I30" s="53">
        <v>7.3</v>
      </c>
    </row>
    <row r="31" spans="1:9" hidden="1" x14ac:dyDescent="0.25">
      <c r="A31" s="27">
        <v>1.75</v>
      </c>
      <c r="B31" s="12">
        <v>0.185</v>
      </c>
      <c r="C31" s="53">
        <v>0.46500000000000002</v>
      </c>
      <c r="D31" s="239">
        <v>0.91500000000000004</v>
      </c>
      <c r="E31" s="53">
        <v>1.44</v>
      </c>
      <c r="F31" s="10">
        <v>2.5</v>
      </c>
      <c r="G31" s="53">
        <v>2.8</v>
      </c>
      <c r="H31" s="10">
        <v>5.52</v>
      </c>
      <c r="I31" s="53">
        <v>7.65</v>
      </c>
    </row>
    <row r="32" spans="1:9" hidden="1" x14ac:dyDescent="0.25">
      <c r="A32" s="27">
        <v>1.8</v>
      </c>
      <c r="B32" s="12">
        <v>0.2</v>
      </c>
      <c r="C32" s="53">
        <v>0.48</v>
      </c>
      <c r="D32" s="239">
        <v>0.95</v>
      </c>
      <c r="E32" s="53">
        <v>1.52</v>
      </c>
      <c r="F32" s="10">
        <v>2.7</v>
      </c>
      <c r="G32" s="53">
        <v>3</v>
      </c>
      <c r="H32" s="10">
        <v>5.76</v>
      </c>
      <c r="I32" s="53">
        <v>8</v>
      </c>
    </row>
    <row r="33" spans="1:9" ht="16.5" hidden="1" thickBot="1" x14ac:dyDescent="0.3">
      <c r="A33" s="198">
        <v>1.9</v>
      </c>
      <c r="B33" s="294">
        <v>0.215</v>
      </c>
      <c r="C33" s="202">
        <v>0.495</v>
      </c>
      <c r="D33" s="297">
        <v>0.97</v>
      </c>
      <c r="E33" s="202">
        <v>1.6</v>
      </c>
      <c r="F33" s="200">
        <v>2.9</v>
      </c>
      <c r="G33" s="202">
        <v>3.2</v>
      </c>
      <c r="H33" s="200">
        <v>6</v>
      </c>
      <c r="I33" s="202">
        <v>8.35</v>
      </c>
    </row>
    <row r="34" spans="1:9" ht="16.5" hidden="1" thickBot="1" x14ac:dyDescent="0.3">
      <c r="A34" s="204">
        <v>2</v>
      </c>
      <c r="B34" s="295">
        <v>0.22</v>
      </c>
      <c r="C34" s="208">
        <v>0.53</v>
      </c>
      <c r="D34" s="298">
        <v>1</v>
      </c>
      <c r="E34" s="208">
        <v>1.7</v>
      </c>
      <c r="F34" s="206">
        <v>3.1</v>
      </c>
      <c r="G34" s="208">
        <v>3.5</v>
      </c>
      <c r="H34" s="206">
        <v>6.3</v>
      </c>
      <c r="I34" s="208">
        <v>8.6999999999999993</v>
      </c>
    </row>
    <row r="35" spans="1:9" hidden="1" x14ac:dyDescent="0.25">
      <c r="A35" s="203">
        <v>2.1</v>
      </c>
      <c r="B35" s="293">
        <v>0.23</v>
      </c>
      <c r="C35" s="195">
        <v>0.55000000000000004</v>
      </c>
      <c r="D35" s="296">
        <v>1.0349999999999999</v>
      </c>
      <c r="E35" s="195">
        <v>1.8</v>
      </c>
      <c r="F35" s="197">
        <v>3.25</v>
      </c>
      <c r="G35" s="195">
        <v>3.7</v>
      </c>
      <c r="H35" s="197">
        <v>6.58</v>
      </c>
      <c r="I35" s="195">
        <v>9.0500000000000007</v>
      </c>
    </row>
    <row r="36" spans="1:9" hidden="1" x14ac:dyDescent="0.25">
      <c r="A36" s="27">
        <v>2.2000000000000002</v>
      </c>
      <c r="B36" s="12">
        <v>0.24</v>
      </c>
      <c r="C36" s="53">
        <v>0.56999999999999995</v>
      </c>
      <c r="D36" s="239">
        <v>1.07</v>
      </c>
      <c r="E36" s="53">
        <v>1.9</v>
      </c>
      <c r="F36" s="10">
        <v>3.4</v>
      </c>
      <c r="G36" s="53">
        <v>3.9</v>
      </c>
      <c r="H36" s="10">
        <v>6.86</v>
      </c>
      <c r="I36" s="53">
        <v>9.4</v>
      </c>
    </row>
    <row r="37" spans="1:9" hidden="1" x14ac:dyDescent="0.25">
      <c r="A37" s="27">
        <v>2.25</v>
      </c>
      <c r="B37" s="12">
        <v>0.25</v>
      </c>
      <c r="C37" s="53">
        <v>0.59</v>
      </c>
      <c r="D37" s="239">
        <v>1.105</v>
      </c>
      <c r="E37" s="53">
        <v>2</v>
      </c>
      <c r="F37" s="10">
        <v>3.55</v>
      </c>
      <c r="G37" s="53">
        <v>4.0999999999999996</v>
      </c>
      <c r="H37" s="10">
        <v>7.14</v>
      </c>
      <c r="I37" s="53">
        <v>9.75</v>
      </c>
    </row>
    <row r="38" spans="1:9" hidden="1" x14ac:dyDescent="0.25">
      <c r="A38" s="27">
        <v>2.2999999999999998</v>
      </c>
      <c r="B38" s="12">
        <v>0.26</v>
      </c>
      <c r="C38" s="53">
        <v>0.61</v>
      </c>
      <c r="D38" s="239">
        <v>1.1399999999999999</v>
      </c>
      <c r="E38" s="53">
        <v>2.1</v>
      </c>
      <c r="F38" s="10">
        <v>3.7</v>
      </c>
      <c r="G38" s="53">
        <v>4.3</v>
      </c>
      <c r="H38" s="10">
        <v>7.42</v>
      </c>
      <c r="I38" s="53">
        <v>10.1</v>
      </c>
    </row>
    <row r="39" spans="1:9" hidden="1" x14ac:dyDescent="0.25">
      <c r="A39" s="27">
        <v>2.4</v>
      </c>
      <c r="B39" s="12">
        <v>0.27</v>
      </c>
      <c r="C39" s="53">
        <v>0.63</v>
      </c>
      <c r="D39" s="239">
        <v>1.175</v>
      </c>
      <c r="E39" s="53">
        <v>2.2000000000000002</v>
      </c>
      <c r="F39" s="10">
        <v>3.85</v>
      </c>
      <c r="G39" s="53">
        <v>4.5</v>
      </c>
      <c r="H39" s="10">
        <v>7.7</v>
      </c>
      <c r="I39" s="53">
        <v>10.45</v>
      </c>
    </row>
    <row r="40" spans="1:9" hidden="1" x14ac:dyDescent="0.25">
      <c r="A40" s="27">
        <v>2.5</v>
      </c>
      <c r="B40" s="12">
        <v>0.28999999999999998</v>
      </c>
      <c r="C40" s="53">
        <v>0.66</v>
      </c>
      <c r="D40" s="239">
        <v>1.2</v>
      </c>
      <c r="E40" s="53">
        <v>2.25</v>
      </c>
      <c r="F40" s="10">
        <v>4.2</v>
      </c>
      <c r="G40" s="53">
        <v>4.6500000000000004</v>
      </c>
      <c r="H40" s="10">
        <v>7.9</v>
      </c>
      <c r="I40" s="53">
        <v>10.8</v>
      </c>
    </row>
    <row r="41" spans="1:9" hidden="1" x14ac:dyDescent="0.25">
      <c r="A41" s="27">
        <v>2.6</v>
      </c>
      <c r="B41" s="12">
        <v>0.29699999999999999</v>
      </c>
      <c r="C41" s="53">
        <v>0.68</v>
      </c>
      <c r="D41" s="239">
        <v>1.22</v>
      </c>
      <c r="E41" s="53">
        <v>2.35</v>
      </c>
      <c r="F41" s="10">
        <v>4.32</v>
      </c>
      <c r="G41" s="53">
        <v>4.8499999999999996</v>
      </c>
      <c r="H41" s="10">
        <v>8.18</v>
      </c>
      <c r="I41" s="53">
        <v>11.1</v>
      </c>
    </row>
    <row r="42" spans="1:9" hidden="1" x14ac:dyDescent="0.25">
      <c r="A42" s="27">
        <v>2.7</v>
      </c>
      <c r="B42" s="12">
        <v>0.30399999999999999</v>
      </c>
      <c r="C42" s="53">
        <v>0.7</v>
      </c>
      <c r="D42" s="239">
        <v>1.24</v>
      </c>
      <c r="E42" s="53">
        <v>2.4500000000000002</v>
      </c>
      <c r="F42" s="10">
        <v>4.4400000000000004</v>
      </c>
      <c r="G42" s="53">
        <v>5.05</v>
      </c>
      <c r="H42" s="10">
        <v>8.4600000000000009</v>
      </c>
      <c r="I42" s="53">
        <v>11.4</v>
      </c>
    </row>
    <row r="43" spans="1:9" hidden="1" x14ac:dyDescent="0.25">
      <c r="A43" s="27">
        <v>2.75</v>
      </c>
      <c r="B43" s="12">
        <v>0.311</v>
      </c>
      <c r="C43" s="53">
        <v>0.72</v>
      </c>
      <c r="D43" s="239">
        <v>1.26</v>
      </c>
      <c r="E43" s="53">
        <v>2.5499999999999998</v>
      </c>
      <c r="F43" s="10">
        <v>4.5599999999999996</v>
      </c>
      <c r="G43" s="53">
        <v>5.25</v>
      </c>
      <c r="H43" s="10">
        <v>8.74</v>
      </c>
      <c r="I43" s="53">
        <v>11.7</v>
      </c>
    </row>
    <row r="44" spans="1:9" hidden="1" x14ac:dyDescent="0.25">
      <c r="A44" s="27">
        <v>2.8</v>
      </c>
      <c r="B44" s="12">
        <v>0.318</v>
      </c>
      <c r="C44" s="53">
        <v>0.74</v>
      </c>
      <c r="D44" s="239">
        <v>1.28</v>
      </c>
      <c r="E44" s="53">
        <v>2.65</v>
      </c>
      <c r="F44" s="10">
        <v>4.68</v>
      </c>
      <c r="G44" s="53">
        <v>5.45</v>
      </c>
      <c r="H44" s="10">
        <v>9.02</v>
      </c>
      <c r="I44" s="53">
        <v>12</v>
      </c>
    </row>
    <row r="45" spans="1:9" ht="16.5" hidden="1" thickBot="1" x14ac:dyDescent="0.3">
      <c r="A45" s="198">
        <v>2.9</v>
      </c>
      <c r="B45" s="294">
        <v>0.32500000000000001</v>
      </c>
      <c r="C45" s="202">
        <v>0.76</v>
      </c>
      <c r="D45" s="297">
        <v>1.3</v>
      </c>
      <c r="E45" s="202">
        <v>2.75</v>
      </c>
      <c r="F45" s="200">
        <v>4.8</v>
      </c>
      <c r="G45" s="202">
        <v>5.65</v>
      </c>
      <c r="H45" s="200">
        <v>9.3000000000000007</v>
      </c>
      <c r="I45" s="202">
        <v>12.3</v>
      </c>
    </row>
    <row r="46" spans="1:9" ht="16.5" hidden="1" thickBot="1" x14ac:dyDescent="0.3">
      <c r="A46" s="204">
        <v>3</v>
      </c>
      <c r="B46" s="295">
        <v>0.35</v>
      </c>
      <c r="C46" s="208">
        <v>0.78</v>
      </c>
      <c r="D46" s="298">
        <v>1.42</v>
      </c>
      <c r="E46" s="208">
        <v>2.8</v>
      </c>
      <c r="F46" s="206">
        <v>5</v>
      </c>
      <c r="G46" s="208">
        <v>5.9</v>
      </c>
      <c r="H46" s="206">
        <v>9.5</v>
      </c>
      <c r="I46" s="208">
        <v>13</v>
      </c>
    </row>
    <row r="47" spans="1:9" hidden="1" x14ac:dyDescent="0.25">
      <c r="A47" s="203">
        <v>3.1</v>
      </c>
      <c r="B47" s="293">
        <v>0.35799999999999998</v>
      </c>
      <c r="C47" s="195">
        <v>0.79</v>
      </c>
      <c r="D47" s="296">
        <v>1.49</v>
      </c>
      <c r="E47" s="195">
        <v>2.86</v>
      </c>
      <c r="F47" s="197">
        <v>5.07</v>
      </c>
      <c r="G47" s="195">
        <v>6.13</v>
      </c>
      <c r="H47" s="197">
        <v>9.7799999999999994</v>
      </c>
      <c r="I47" s="195">
        <v>13.4</v>
      </c>
    </row>
    <row r="48" spans="1:9" hidden="1" x14ac:dyDescent="0.25">
      <c r="A48" s="27">
        <v>3.2</v>
      </c>
      <c r="B48" s="12">
        <v>0.36599999999999999</v>
      </c>
      <c r="C48" s="53">
        <v>0.8</v>
      </c>
      <c r="D48" s="239">
        <v>1.56</v>
      </c>
      <c r="E48" s="53">
        <v>2.92</v>
      </c>
      <c r="F48" s="10">
        <v>5.14</v>
      </c>
      <c r="G48" s="53">
        <v>6.36</v>
      </c>
      <c r="H48" s="10">
        <v>10.06</v>
      </c>
      <c r="I48" s="53">
        <v>13.8</v>
      </c>
    </row>
    <row r="49" spans="1:9" hidden="1" x14ac:dyDescent="0.25">
      <c r="A49" s="27">
        <v>3.25</v>
      </c>
      <c r="B49" s="12">
        <v>0.374</v>
      </c>
      <c r="C49" s="53">
        <v>0.81</v>
      </c>
      <c r="D49" s="239">
        <v>1.63</v>
      </c>
      <c r="E49" s="53">
        <v>2.98</v>
      </c>
      <c r="F49" s="10">
        <v>5.21</v>
      </c>
      <c r="G49" s="53">
        <v>6.59</v>
      </c>
      <c r="H49" s="10">
        <v>10.34</v>
      </c>
      <c r="I49" s="53">
        <v>14.2</v>
      </c>
    </row>
    <row r="50" spans="1:9" hidden="1" x14ac:dyDescent="0.25">
      <c r="A50" s="27">
        <v>3.3</v>
      </c>
      <c r="B50" s="12">
        <v>0.38200000000000001</v>
      </c>
      <c r="C50" s="53">
        <v>0.82</v>
      </c>
      <c r="D50" s="239">
        <v>1.7</v>
      </c>
      <c r="E50" s="53">
        <v>3.04</v>
      </c>
      <c r="F50" s="10">
        <v>5.28</v>
      </c>
      <c r="G50" s="53">
        <v>6.82</v>
      </c>
      <c r="H50" s="10">
        <v>10.62</v>
      </c>
      <c r="I50" s="53">
        <v>14.6</v>
      </c>
    </row>
    <row r="51" spans="1:9" hidden="1" x14ac:dyDescent="0.25">
      <c r="A51" s="27">
        <v>3.4</v>
      </c>
      <c r="B51" s="12">
        <v>0.39</v>
      </c>
      <c r="C51" s="53">
        <v>0.83</v>
      </c>
      <c r="D51" s="239">
        <v>1.77</v>
      </c>
      <c r="E51" s="53">
        <v>3.1</v>
      </c>
      <c r="F51" s="10">
        <v>5.35</v>
      </c>
      <c r="G51" s="53">
        <v>7.05</v>
      </c>
      <c r="H51" s="10">
        <v>10.9</v>
      </c>
      <c r="I51" s="53">
        <v>15</v>
      </c>
    </row>
    <row r="52" spans="1:9" hidden="1" x14ac:dyDescent="0.25">
      <c r="A52" s="27">
        <v>3.5</v>
      </c>
      <c r="B52" s="12">
        <v>0.41</v>
      </c>
      <c r="C52" s="53">
        <v>0.86</v>
      </c>
      <c r="D52" s="239">
        <v>1.8</v>
      </c>
      <c r="E52" s="53">
        <v>3.25</v>
      </c>
      <c r="F52" s="10">
        <v>5.8</v>
      </c>
      <c r="G52" s="53">
        <v>7.25</v>
      </c>
      <c r="H52" s="10">
        <v>11.2</v>
      </c>
      <c r="I52" s="53">
        <v>15.3</v>
      </c>
    </row>
    <row r="53" spans="1:9" hidden="1" x14ac:dyDescent="0.25">
      <c r="A53" s="27">
        <v>3.6</v>
      </c>
      <c r="B53" s="12">
        <v>0.41499999999999998</v>
      </c>
      <c r="C53" s="53">
        <v>0.86299999999999999</v>
      </c>
      <c r="D53" s="239">
        <v>1.825</v>
      </c>
      <c r="E53" s="53">
        <v>3.32</v>
      </c>
      <c r="F53" s="10">
        <v>5.93</v>
      </c>
      <c r="G53" s="53">
        <v>7.5</v>
      </c>
      <c r="H53" s="10">
        <v>11.5</v>
      </c>
      <c r="I53" s="53">
        <v>15.7</v>
      </c>
    </row>
    <row r="54" spans="1:9" hidden="1" x14ac:dyDescent="0.25">
      <c r="A54" s="27">
        <v>3.7</v>
      </c>
      <c r="B54" s="12">
        <v>0.42</v>
      </c>
      <c r="C54" s="53">
        <v>0.86599999999999999</v>
      </c>
      <c r="D54" s="239">
        <v>1.85</v>
      </c>
      <c r="E54" s="53">
        <v>3.39</v>
      </c>
      <c r="F54" s="10">
        <v>6.06</v>
      </c>
      <c r="G54" s="53">
        <v>7.75</v>
      </c>
      <c r="H54" s="10">
        <v>11.8</v>
      </c>
      <c r="I54" s="53">
        <v>15.9</v>
      </c>
    </row>
    <row r="55" spans="1:9" hidden="1" x14ac:dyDescent="0.25">
      <c r="A55" s="27">
        <v>3.75</v>
      </c>
      <c r="B55" s="12">
        <v>0.42499999999999999</v>
      </c>
      <c r="C55" s="53">
        <v>0.86899999999999999</v>
      </c>
      <c r="D55" s="239">
        <v>1.875</v>
      </c>
      <c r="E55" s="53">
        <v>3.46</v>
      </c>
      <c r="F55" s="10">
        <v>6.19</v>
      </c>
      <c r="G55" s="53">
        <v>8</v>
      </c>
      <c r="H55" s="10">
        <v>12.1</v>
      </c>
      <c r="I55" s="53">
        <v>16.2</v>
      </c>
    </row>
    <row r="56" spans="1:9" hidden="1" x14ac:dyDescent="0.25">
      <c r="A56" s="27">
        <v>3.8</v>
      </c>
      <c r="B56" s="12">
        <v>0.43</v>
      </c>
      <c r="C56" s="53">
        <v>0.872</v>
      </c>
      <c r="D56" s="239">
        <v>1.9</v>
      </c>
      <c r="E56" s="53">
        <v>3.53</v>
      </c>
      <c r="F56" s="10">
        <v>6.32</v>
      </c>
      <c r="G56" s="53">
        <v>8.25</v>
      </c>
      <c r="H56" s="10">
        <v>12.4</v>
      </c>
      <c r="I56" s="53">
        <v>16.5</v>
      </c>
    </row>
    <row r="57" spans="1:9" ht="16.5" hidden="1" thickBot="1" x14ac:dyDescent="0.3">
      <c r="A57" s="198">
        <v>3.9</v>
      </c>
      <c r="B57" s="294">
        <v>0.435</v>
      </c>
      <c r="C57" s="202">
        <v>0.875</v>
      </c>
      <c r="D57" s="297">
        <v>1.925</v>
      </c>
      <c r="E57" s="202">
        <v>3.6</v>
      </c>
      <c r="F57" s="200">
        <v>6.45</v>
      </c>
      <c r="G57" s="202">
        <v>8.5</v>
      </c>
      <c r="H57" s="200">
        <v>12.7</v>
      </c>
      <c r="I57" s="202">
        <v>16.8</v>
      </c>
    </row>
    <row r="58" spans="1:9" ht="16.5" hidden="1" thickBot="1" x14ac:dyDescent="0.3">
      <c r="A58" s="204">
        <v>4</v>
      </c>
      <c r="B58" s="295">
        <v>0.46</v>
      </c>
      <c r="C58" s="208">
        <v>0.88</v>
      </c>
      <c r="D58" s="298">
        <v>2</v>
      </c>
      <c r="E58" s="208">
        <v>3.6</v>
      </c>
      <c r="F58" s="206">
        <v>6.5</v>
      </c>
      <c r="G58" s="208">
        <v>8.85</v>
      </c>
      <c r="H58" s="206">
        <v>13</v>
      </c>
      <c r="I58" s="208">
        <v>18</v>
      </c>
    </row>
    <row r="59" spans="1:9" hidden="1" x14ac:dyDescent="0.25">
      <c r="A59" s="203">
        <v>4.0999999999999996</v>
      </c>
      <c r="B59" s="194"/>
      <c r="C59" s="195"/>
      <c r="D59" s="196"/>
      <c r="E59" s="195"/>
      <c r="F59" s="195"/>
      <c r="G59" s="195">
        <v>8.9600000000000009</v>
      </c>
      <c r="H59" s="197">
        <v>13.3</v>
      </c>
      <c r="I59" s="195">
        <v>18.350000000000001</v>
      </c>
    </row>
    <row r="60" spans="1:9" hidden="1" x14ac:dyDescent="0.25">
      <c r="A60" s="27">
        <v>4.2</v>
      </c>
      <c r="B60" s="192"/>
      <c r="C60" s="53"/>
      <c r="D60" s="13"/>
      <c r="E60" s="53"/>
      <c r="F60" s="53"/>
      <c r="G60" s="53">
        <v>9.07</v>
      </c>
      <c r="H60" s="10">
        <v>13.6</v>
      </c>
      <c r="I60" s="53">
        <v>18.7</v>
      </c>
    </row>
    <row r="61" spans="1:9" hidden="1" x14ac:dyDescent="0.25">
      <c r="A61" s="27">
        <v>4.25</v>
      </c>
      <c r="B61" s="192"/>
      <c r="C61" s="53"/>
      <c r="D61" s="13"/>
      <c r="E61" s="53"/>
      <c r="F61" s="53"/>
      <c r="G61" s="53">
        <v>9.18</v>
      </c>
      <c r="H61" s="10">
        <v>13.9</v>
      </c>
      <c r="I61" s="53">
        <v>19.05</v>
      </c>
    </row>
    <row r="62" spans="1:9" hidden="1" x14ac:dyDescent="0.25">
      <c r="A62" s="27">
        <v>4.3</v>
      </c>
      <c r="B62" s="192"/>
      <c r="C62" s="53"/>
      <c r="D62" s="13"/>
      <c r="E62" s="53"/>
      <c r="F62" s="53"/>
      <c r="G62" s="53">
        <v>9.2899999999999991</v>
      </c>
      <c r="H62" s="10">
        <v>14.2</v>
      </c>
      <c r="I62" s="53">
        <v>19.399999999999999</v>
      </c>
    </row>
    <row r="63" spans="1:9" hidden="1" x14ac:dyDescent="0.25">
      <c r="A63" s="27">
        <v>4.4000000000000004</v>
      </c>
      <c r="B63" s="192"/>
      <c r="C63" s="53"/>
      <c r="D63" s="13"/>
      <c r="E63" s="53"/>
      <c r="F63" s="53"/>
      <c r="G63" s="53">
        <v>9.4000000000000092</v>
      </c>
      <c r="H63" s="10">
        <v>14.5</v>
      </c>
      <c r="I63" s="53">
        <v>19.75</v>
      </c>
    </row>
    <row r="64" spans="1:9" hidden="1" x14ac:dyDescent="0.25">
      <c r="A64" s="27">
        <v>4.5</v>
      </c>
      <c r="B64" s="192"/>
      <c r="C64" s="53"/>
      <c r="D64" s="13"/>
      <c r="E64" s="53"/>
      <c r="F64" s="53"/>
      <c r="G64" s="53">
        <v>9.9</v>
      </c>
      <c r="H64" s="10">
        <v>14.7</v>
      </c>
      <c r="I64" s="53">
        <v>20.2</v>
      </c>
    </row>
    <row r="65" spans="1:9" hidden="1" x14ac:dyDescent="0.25">
      <c r="A65" s="27">
        <v>4.5999999999999996</v>
      </c>
      <c r="B65" s="192"/>
      <c r="C65" s="53"/>
      <c r="D65" s="13"/>
      <c r="E65" s="53"/>
      <c r="F65" s="53"/>
      <c r="G65" s="53">
        <v>10.15</v>
      </c>
      <c r="H65" s="10">
        <v>14.95</v>
      </c>
      <c r="I65" s="53">
        <v>20.55</v>
      </c>
    </row>
    <row r="66" spans="1:9" hidden="1" x14ac:dyDescent="0.25">
      <c r="A66" s="27">
        <v>4.7</v>
      </c>
      <c r="B66" s="192"/>
      <c r="C66" s="53"/>
      <c r="D66" s="13"/>
      <c r="E66" s="53"/>
      <c r="F66" s="53"/>
      <c r="G66" s="53">
        <v>10.4</v>
      </c>
      <c r="H66" s="10">
        <v>15.2</v>
      </c>
      <c r="I66" s="53">
        <v>20.9</v>
      </c>
    </row>
    <row r="67" spans="1:9" hidden="1" x14ac:dyDescent="0.25">
      <c r="A67" s="27">
        <v>4.75</v>
      </c>
      <c r="B67" s="192"/>
      <c r="C67" s="53"/>
      <c r="D67" s="13"/>
      <c r="E67" s="53"/>
      <c r="F67" s="53"/>
      <c r="G67" s="53">
        <v>10.65</v>
      </c>
      <c r="H67" s="10">
        <v>15.45</v>
      </c>
      <c r="I67" s="53">
        <v>21.25</v>
      </c>
    </row>
    <row r="68" spans="1:9" hidden="1" x14ac:dyDescent="0.25">
      <c r="A68" s="27">
        <v>4.8</v>
      </c>
      <c r="B68" s="192"/>
      <c r="C68" s="53"/>
      <c r="D68" s="13"/>
      <c r="E68" s="53"/>
      <c r="F68" s="53"/>
      <c r="G68" s="53">
        <v>10.9</v>
      </c>
      <c r="H68" s="10">
        <v>15.7</v>
      </c>
      <c r="I68" s="53">
        <v>21.6</v>
      </c>
    </row>
    <row r="69" spans="1:9" ht="16.5" hidden="1" thickBot="1" x14ac:dyDescent="0.3">
      <c r="A69" s="198">
        <v>4.9000000000000004</v>
      </c>
      <c r="B69" s="199"/>
      <c r="C69" s="202"/>
      <c r="D69" s="201"/>
      <c r="E69" s="202"/>
      <c r="F69" s="202"/>
      <c r="G69" s="202">
        <v>11.15</v>
      </c>
      <c r="H69" s="200">
        <v>15.95</v>
      </c>
      <c r="I69" s="202">
        <v>21.95</v>
      </c>
    </row>
    <row r="70" spans="1:9" ht="16.5" hidden="1" thickBot="1" x14ac:dyDescent="0.3">
      <c r="A70" s="204">
        <v>5</v>
      </c>
      <c r="B70" s="205"/>
      <c r="C70" s="208"/>
      <c r="D70" s="207"/>
      <c r="E70" s="208"/>
      <c r="F70" s="208"/>
      <c r="G70" s="208">
        <v>11.4</v>
      </c>
      <c r="H70" s="206">
        <v>16.25</v>
      </c>
      <c r="I70" s="208">
        <v>22.5</v>
      </c>
    </row>
    <row r="71" spans="1:9" hidden="1" x14ac:dyDescent="0.25">
      <c r="A71" s="203">
        <v>5.0999999999999996</v>
      </c>
      <c r="B71" s="194"/>
      <c r="C71" s="195"/>
      <c r="D71" s="196"/>
      <c r="E71" s="195"/>
      <c r="F71" s="195"/>
      <c r="G71" s="195">
        <v>11.6</v>
      </c>
      <c r="H71" s="197">
        <v>16.399999999999999</v>
      </c>
      <c r="I71" s="195">
        <v>22.9</v>
      </c>
    </row>
    <row r="72" spans="1:9" hidden="1" x14ac:dyDescent="0.25">
      <c r="A72" s="27">
        <v>5.2</v>
      </c>
      <c r="B72" s="192"/>
      <c r="C72" s="53"/>
      <c r="D72" s="13"/>
      <c r="E72" s="53"/>
      <c r="F72" s="53"/>
      <c r="G72" s="53">
        <v>11.8</v>
      </c>
      <c r="H72" s="10">
        <v>16.55</v>
      </c>
      <c r="I72" s="53">
        <v>23.3</v>
      </c>
    </row>
    <row r="73" spans="1:9" hidden="1" x14ac:dyDescent="0.25">
      <c r="A73" s="27">
        <v>5.25</v>
      </c>
      <c r="B73" s="192"/>
      <c r="C73" s="53"/>
      <c r="D73" s="13"/>
      <c r="E73" s="53"/>
      <c r="F73" s="53"/>
      <c r="G73" s="53">
        <v>12</v>
      </c>
      <c r="H73" s="10">
        <v>16.7</v>
      </c>
      <c r="I73" s="53">
        <v>23.7</v>
      </c>
    </row>
    <row r="74" spans="1:9" hidden="1" x14ac:dyDescent="0.25">
      <c r="A74" s="27">
        <v>5.3</v>
      </c>
      <c r="B74" s="192"/>
      <c r="C74" s="53"/>
      <c r="D74" s="13"/>
      <c r="E74" s="53"/>
      <c r="F74" s="53"/>
      <c r="G74" s="53">
        <v>12.2</v>
      </c>
      <c r="H74" s="10">
        <v>16.850000000000001</v>
      </c>
      <c r="I74" s="53">
        <v>24.1</v>
      </c>
    </row>
    <row r="75" spans="1:9" hidden="1" x14ac:dyDescent="0.25">
      <c r="A75" s="27">
        <v>5.4</v>
      </c>
      <c r="B75" s="192"/>
      <c r="C75" s="53"/>
      <c r="D75" s="13"/>
      <c r="E75" s="53"/>
      <c r="F75" s="53"/>
      <c r="G75" s="53">
        <v>12.4</v>
      </c>
      <c r="H75" s="10">
        <v>17</v>
      </c>
      <c r="I75" s="53">
        <v>24.5</v>
      </c>
    </row>
    <row r="76" spans="1:9" hidden="1" x14ac:dyDescent="0.25">
      <c r="A76" s="27">
        <v>5.5</v>
      </c>
      <c r="B76" s="192"/>
      <c r="C76" s="53"/>
      <c r="D76" s="13"/>
      <c r="E76" s="53"/>
      <c r="F76" s="53"/>
      <c r="G76" s="53">
        <v>12.5</v>
      </c>
      <c r="H76" s="10">
        <v>17.399999999999999</v>
      </c>
      <c r="I76" s="53">
        <v>25</v>
      </c>
    </row>
    <row r="77" spans="1:9" hidden="1" x14ac:dyDescent="0.25">
      <c r="A77" s="27">
        <v>5.6</v>
      </c>
      <c r="B77" s="192"/>
      <c r="C77" s="53"/>
      <c r="D77" s="13"/>
      <c r="E77" s="53"/>
      <c r="F77" s="53"/>
      <c r="G77" s="53">
        <v>12.63</v>
      </c>
      <c r="H77" s="10">
        <v>17.600000000000001</v>
      </c>
      <c r="I77" s="53">
        <v>25.3</v>
      </c>
    </row>
    <row r="78" spans="1:9" hidden="1" x14ac:dyDescent="0.25">
      <c r="A78" s="27">
        <v>5.7</v>
      </c>
      <c r="B78" s="192"/>
      <c r="C78" s="53"/>
      <c r="D78" s="13"/>
      <c r="E78" s="53"/>
      <c r="F78" s="53"/>
      <c r="G78" s="53">
        <v>12.76</v>
      </c>
      <c r="H78" s="10">
        <v>17.8</v>
      </c>
      <c r="I78" s="53">
        <v>25.6</v>
      </c>
    </row>
    <row r="79" spans="1:9" hidden="1" x14ac:dyDescent="0.25">
      <c r="A79" s="27">
        <v>5.75</v>
      </c>
      <c r="B79" s="192"/>
      <c r="C79" s="53"/>
      <c r="D79" s="13"/>
      <c r="E79" s="53"/>
      <c r="F79" s="53"/>
      <c r="G79" s="53">
        <v>12.89</v>
      </c>
      <c r="H79" s="10">
        <v>18</v>
      </c>
      <c r="I79" s="53">
        <v>25.9</v>
      </c>
    </row>
    <row r="80" spans="1:9" hidden="1" x14ac:dyDescent="0.25">
      <c r="A80" s="27">
        <v>5.8</v>
      </c>
      <c r="B80" s="192"/>
      <c r="C80" s="53"/>
      <c r="D80" s="13"/>
      <c r="E80" s="53"/>
      <c r="F80" s="53"/>
      <c r="G80" s="53">
        <v>13.02</v>
      </c>
      <c r="H80" s="10">
        <v>18.2</v>
      </c>
      <c r="I80" s="53">
        <v>26.2</v>
      </c>
    </row>
    <row r="81" spans="1:9" ht="16.5" hidden="1" thickBot="1" x14ac:dyDescent="0.3">
      <c r="A81" s="198">
        <v>5.9</v>
      </c>
      <c r="B81" s="199"/>
      <c r="C81" s="202"/>
      <c r="D81" s="201"/>
      <c r="E81" s="202"/>
      <c r="F81" s="202"/>
      <c r="G81" s="202">
        <v>13.15</v>
      </c>
      <c r="H81" s="200">
        <v>18.399999999999999</v>
      </c>
      <c r="I81" s="202">
        <v>26.5</v>
      </c>
    </row>
    <row r="82" spans="1:9" ht="16.5" hidden="1" thickBot="1" x14ac:dyDescent="0.3">
      <c r="A82" s="204">
        <v>6</v>
      </c>
      <c r="B82" s="205"/>
      <c r="C82" s="208"/>
      <c r="D82" s="207"/>
      <c r="E82" s="208"/>
      <c r="F82" s="208"/>
      <c r="G82" s="208">
        <v>13.3</v>
      </c>
      <c r="H82" s="206">
        <v>18.5</v>
      </c>
      <c r="I82" s="208">
        <v>26.7</v>
      </c>
    </row>
    <row r="83" spans="1:9" hidden="1" x14ac:dyDescent="0.25">
      <c r="A83" s="203">
        <v>6.1</v>
      </c>
      <c r="B83" s="194"/>
      <c r="C83" s="195"/>
      <c r="D83" s="196"/>
      <c r="E83" s="195"/>
      <c r="F83" s="195"/>
      <c r="G83" s="195"/>
      <c r="H83" s="195"/>
      <c r="I83" s="195">
        <v>26.98</v>
      </c>
    </row>
    <row r="84" spans="1:9" hidden="1" x14ac:dyDescent="0.25">
      <c r="A84" s="27">
        <v>6.2</v>
      </c>
      <c r="B84" s="192"/>
      <c r="C84" s="53"/>
      <c r="D84" s="13"/>
      <c r="E84" s="53"/>
      <c r="F84" s="53"/>
      <c r="G84" s="53"/>
      <c r="H84" s="53"/>
      <c r="I84" s="53">
        <v>27.26</v>
      </c>
    </row>
    <row r="85" spans="1:9" hidden="1" x14ac:dyDescent="0.25">
      <c r="A85" s="27">
        <v>6.25</v>
      </c>
      <c r="B85" s="192"/>
      <c r="C85" s="53"/>
      <c r="D85" s="13"/>
      <c r="E85" s="53"/>
      <c r="F85" s="53"/>
      <c r="G85" s="53"/>
      <c r="H85" s="53"/>
      <c r="I85" s="53">
        <v>27.54</v>
      </c>
    </row>
    <row r="86" spans="1:9" hidden="1" x14ac:dyDescent="0.25">
      <c r="A86" s="27">
        <v>6.3</v>
      </c>
      <c r="B86" s="192"/>
      <c r="C86" s="53"/>
      <c r="D86" s="13"/>
      <c r="E86" s="53"/>
      <c r="F86" s="53"/>
      <c r="G86" s="53"/>
      <c r="H86" s="53"/>
      <c r="I86" s="53">
        <v>27.82</v>
      </c>
    </row>
    <row r="87" spans="1:9" hidden="1" x14ac:dyDescent="0.25">
      <c r="A87" s="27">
        <v>6.4</v>
      </c>
      <c r="B87" s="192"/>
      <c r="C87" s="53"/>
      <c r="D87" s="13"/>
      <c r="E87" s="53"/>
      <c r="F87" s="53"/>
      <c r="G87" s="53"/>
      <c r="H87" s="53"/>
      <c r="I87" s="53">
        <v>28.1</v>
      </c>
    </row>
    <row r="88" spans="1:9" hidden="1" x14ac:dyDescent="0.25">
      <c r="A88" s="27">
        <v>6.5</v>
      </c>
      <c r="B88" s="192"/>
      <c r="C88" s="53"/>
      <c r="D88" s="13"/>
      <c r="E88" s="53"/>
      <c r="F88" s="53"/>
      <c r="G88" s="53"/>
      <c r="H88" s="53"/>
      <c r="I88" s="53">
        <v>28.6</v>
      </c>
    </row>
    <row r="89" spans="1:9" hidden="1" x14ac:dyDescent="0.25">
      <c r="A89" s="27">
        <v>6.6</v>
      </c>
      <c r="B89" s="192"/>
      <c r="C89" s="53"/>
      <c r="D89" s="13"/>
      <c r="E89" s="53"/>
      <c r="F89" s="53"/>
      <c r="G89" s="53"/>
      <c r="H89" s="53"/>
      <c r="I89" s="53">
        <v>28.93</v>
      </c>
    </row>
    <row r="90" spans="1:9" hidden="1" x14ac:dyDescent="0.25">
      <c r="A90" s="27">
        <v>6.7</v>
      </c>
      <c r="B90" s="192"/>
      <c r="C90" s="53"/>
      <c r="D90" s="13"/>
      <c r="E90" s="53"/>
      <c r="F90" s="53"/>
      <c r="G90" s="53"/>
      <c r="H90" s="53"/>
      <c r="I90" s="53">
        <v>29.26</v>
      </c>
    </row>
    <row r="91" spans="1:9" hidden="1" x14ac:dyDescent="0.25">
      <c r="A91" s="27">
        <v>6.75</v>
      </c>
      <c r="B91" s="192"/>
      <c r="C91" s="53"/>
      <c r="D91" s="13"/>
      <c r="E91" s="53"/>
      <c r="F91" s="53"/>
      <c r="G91" s="53"/>
      <c r="H91" s="53"/>
      <c r="I91" s="53">
        <v>29.59</v>
      </c>
    </row>
    <row r="92" spans="1:9" hidden="1" x14ac:dyDescent="0.25">
      <c r="A92" s="27">
        <v>6.8</v>
      </c>
      <c r="B92" s="192"/>
      <c r="C92" s="53"/>
      <c r="D92" s="13"/>
      <c r="E92" s="53"/>
      <c r="F92" s="53"/>
      <c r="G92" s="53"/>
      <c r="H92" s="53"/>
      <c r="I92" s="53">
        <v>29.92</v>
      </c>
    </row>
    <row r="93" spans="1:9" ht="16.5" hidden="1" thickBot="1" x14ac:dyDescent="0.3">
      <c r="A93" s="198">
        <v>6.9</v>
      </c>
      <c r="B93" s="199"/>
      <c r="C93" s="202"/>
      <c r="D93" s="201"/>
      <c r="E93" s="202"/>
      <c r="F93" s="202"/>
      <c r="G93" s="202"/>
      <c r="H93" s="202"/>
      <c r="I93" s="202">
        <v>30.25</v>
      </c>
    </row>
    <row r="94" spans="1:9" ht="16.5" hidden="1" thickBot="1" x14ac:dyDescent="0.3">
      <c r="A94" s="204">
        <v>7</v>
      </c>
      <c r="B94" s="205"/>
      <c r="C94" s="208"/>
      <c r="D94" s="207"/>
      <c r="E94" s="208"/>
      <c r="F94" s="208"/>
      <c r="G94" s="208"/>
      <c r="H94" s="208"/>
      <c r="I94" s="208">
        <v>30.3</v>
      </c>
    </row>
    <row r="95" spans="1:9" hidden="1" x14ac:dyDescent="0.25">
      <c r="A95" s="203">
        <v>7.1</v>
      </c>
      <c r="B95" s="194"/>
      <c r="C95" s="195"/>
      <c r="D95" s="196"/>
      <c r="E95" s="195"/>
      <c r="F95" s="195"/>
      <c r="G95" s="195"/>
      <c r="H95" s="195"/>
      <c r="I95" s="195">
        <v>30.55</v>
      </c>
    </row>
    <row r="96" spans="1:9" hidden="1" x14ac:dyDescent="0.25">
      <c r="A96" s="27">
        <v>7.2</v>
      </c>
      <c r="B96" s="192"/>
      <c r="C96" s="53"/>
      <c r="D96" s="13"/>
      <c r="E96" s="53"/>
      <c r="F96" s="53"/>
      <c r="G96" s="53"/>
      <c r="H96" s="53"/>
      <c r="I96" s="53">
        <v>30.8</v>
      </c>
    </row>
    <row r="97" spans="1:13" hidden="1" x14ac:dyDescent="0.25">
      <c r="A97" s="27">
        <v>7.25</v>
      </c>
      <c r="B97" s="192"/>
      <c r="C97" s="53"/>
      <c r="D97" s="13"/>
      <c r="E97" s="53"/>
      <c r="F97" s="53"/>
      <c r="G97" s="53"/>
      <c r="H97" s="53"/>
      <c r="I97" s="53">
        <v>31.05</v>
      </c>
    </row>
    <row r="98" spans="1:13" hidden="1" x14ac:dyDescent="0.25">
      <c r="A98" s="27">
        <v>7.3</v>
      </c>
      <c r="B98" s="192"/>
      <c r="C98" s="53"/>
      <c r="D98" s="13"/>
      <c r="E98" s="53"/>
      <c r="F98" s="53"/>
      <c r="G98" s="53"/>
      <c r="H98" s="53"/>
      <c r="I98" s="53">
        <v>31.3</v>
      </c>
    </row>
    <row r="99" spans="1:13" hidden="1" x14ac:dyDescent="0.25">
      <c r="A99" s="27">
        <v>7.4</v>
      </c>
      <c r="B99" s="192"/>
      <c r="C99" s="53"/>
      <c r="D99" s="13"/>
      <c r="E99" s="53"/>
      <c r="F99" s="53"/>
      <c r="G99" s="53"/>
      <c r="H99" s="53"/>
      <c r="I99" s="53">
        <v>31.55</v>
      </c>
    </row>
    <row r="100" spans="1:13" hidden="1" x14ac:dyDescent="0.25">
      <c r="A100" s="27">
        <v>7.5</v>
      </c>
      <c r="B100" s="192"/>
      <c r="C100" s="53"/>
      <c r="D100" s="13"/>
      <c r="E100" s="53"/>
      <c r="F100" s="53"/>
      <c r="G100" s="53"/>
      <c r="H100" s="53"/>
      <c r="I100" s="53">
        <v>31.9</v>
      </c>
    </row>
    <row r="101" spans="1:13" hidden="1" x14ac:dyDescent="0.25">
      <c r="A101" s="27">
        <v>7.6</v>
      </c>
      <c r="B101" s="192"/>
      <c r="C101" s="53"/>
      <c r="D101" s="13"/>
      <c r="E101" s="53"/>
      <c r="F101" s="53"/>
      <c r="G101" s="53"/>
      <c r="H101" s="53"/>
      <c r="I101" s="53">
        <v>32.1</v>
      </c>
    </row>
    <row r="102" spans="1:13" hidden="1" x14ac:dyDescent="0.25">
      <c r="A102" s="27">
        <v>7.7</v>
      </c>
      <c r="B102" s="192"/>
      <c r="C102" s="53"/>
      <c r="D102" s="13"/>
      <c r="E102" s="53"/>
      <c r="F102" s="53"/>
      <c r="G102" s="53"/>
      <c r="H102" s="53"/>
      <c r="I102" s="53">
        <v>32.299999999999997</v>
      </c>
    </row>
    <row r="103" spans="1:13" hidden="1" x14ac:dyDescent="0.25">
      <c r="A103" s="27">
        <v>7.75</v>
      </c>
      <c r="B103" s="192"/>
      <c r="C103" s="53"/>
      <c r="D103" s="13"/>
      <c r="E103" s="53"/>
      <c r="F103" s="53"/>
      <c r="G103" s="53"/>
      <c r="H103" s="53"/>
      <c r="I103" s="53">
        <v>32.5</v>
      </c>
    </row>
    <row r="104" spans="1:13" hidden="1" x14ac:dyDescent="0.25">
      <c r="A104" s="27">
        <v>7.8</v>
      </c>
      <c r="B104" s="192"/>
      <c r="C104" s="53"/>
      <c r="D104" s="13"/>
      <c r="E104" s="53"/>
      <c r="F104" s="53"/>
      <c r="G104" s="53"/>
      <c r="H104" s="53"/>
      <c r="I104" s="53">
        <v>32.700000000000003</v>
      </c>
    </row>
    <row r="105" spans="1:13" ht="16.5" hidden="1" thickBot="1" x14ac:dyDescent="0.3">
      <c r="A105" s="198">
        <v>7.9</v>
      </c>
      <c r="B105" s="199"/>
      <c r="C105" s="202"/>
      <c r="D105" s="201"/>
      <c r="E105" s="202"/>
      <c r="F105" s="202"/>
      <c r="G105" s="202"/>
      <c r="H105" s="202"/>
      <c r="I105" s="202">
        <v>32.9</v>
      </c>
    </row>
    <row r="106" spans="1:13" ht="16.5" hidden="1" thickBot="1" x14ac:dyDescent="0.3">
      <c r="A106" s="204">
        <v>7.9999999999999902</v>
      </c>
      <c r="B106" s="205"/>
      <c r="C106" s="208"/>
      <c r="D106" s="207"/>
      <c r="E106" s="208"/>
      <c r="F106" s="208"/>
      <c r="G106" s="208"/>
      <c r="H106" s="208"/>
      <c r="I106" s="208">
        <v>33</v>
      </c>
    </row>
    <row r="107" spans="1:13" ht="9.9499999999999993" customHeight="1" thickBot="1" x14ac:dyDescent="0.3"/>
    <row r="108" spans="1:13" ht="30" customHeight="1" thickBot="1" x14ac:dyDescent="0.3">
      <c r="A108" s="14" t="s">
        <v>21</v>
      </c>
      <c r="B108" s="363" t="s">
        <v>16</v>
      </c>
      <c r="C108" s="364"/>
      <c r="D108" s="364"/>
      <c r="E108" s="364"/>
      <c r="F108" s="364"/>
      <c r="G108" s="364"/>
      <c r="H108" s="364"/>
      <c r="I108" s="364"/>
      <c r="J108" s="364"/>
      <c r="K108" s="365"/>
      <c r="L108" s="286"/>
      <c r="M108" s="287"/>
    </row>
    <row r="109" spans="1:13" ht="16.5" thickBot="1" x14ac:dyDescent="0.3">
      <c r="A109" s="217" t="s">
        <v>20</v>
      </c>
      <c r="B109" s="232">
        <v>1411739</v>
      </c>
      <c r="C109" s="218">
        <v>1411751</v>
      </c>
      <c r="D109" s="35">
        <v>1411752</v>
      </c>
      <c r="E109" s="38">
        <v>1411753</v>
      </c>
      <c r="F109" s="35">
        <v>1411754</v>
      </c>
      <c r="G109" s="38">
        <v>1411755</v>
      </c>
      <c r="H109" s="35">
        <v>1411756</v>
      </c>
      <c r="I109" s="38">
        <v>1411757</v>
      </c>
      <c r="J109" s="229">
        <v>1411758</v>
      </c>
      <c r="K109" s="58"/>
      <c r="L109" s="288"/>
      <c r="M109" s="289"/>
    </row>
    <row r="110" spans="1:13" ht="24.95" customHeight="1" thickBot="1" x14ac:dyDescent="0.3">
      <c r="A110" s="16" t="s">
        <v>0</v>
      </c>
      <c r="B110" s="233" t="s">
        <v>12</v>
      </c>
      <c r="C110" s="3">
        <v>15</v>
      </c>
      <c r="D110" s="4">
        <v>20</v>
      </c>
      <c r="E110" s="5">
        <v>25</v>
      </c>
      <c r="F110" s="4">
        <v>32</v>
      </c>
      <c r="G110" s="5">
        <v>40</v>
      </c>
      <c r="H110" s="4">
        <v>50</v>
      </c>
      <c r="I110" s="5">
        <v>65</v>
      </c>
      <c r="J110" s="34">
        <v>80</v>
      </c>
      <c r="K110" s="58"/>
      <c r="L110" s="288"/>
      <c r="M110" s="289"/>
    </row>
    <row r="111" spans="1:13" ht="50.1" customHeight="1" thickBot="1" x14ac:dyDescent="0.3">
      <c r="A111" s="212" t="s">
        <v>6</v>
      </c>
      <c r="B111" s="307" t="e">
        <f>IF($A$115&gt;B114,"#NV",(LOOKUP($A$115,B116:B162,$A116:$A162)+B115))</f>
        <v>#DIV/0!</v>
      </c>
      <c r="C111" s="308" t="e">
        <f t="shared" ref="C111:J111" si="2">IF($A$115&gt;C114,"#NV",(LOOKUP($A$115,C116:C162,$A116:$A162)+C115))</f>
        <v>#DIV/0!</v>
      </c>
      <c r="D111" s="309" t="e">
        <f t="shared" si="2"/>
        <v>#DIV/0!</v>
      </c>
      <c r="E111" s="308" t="e">
        <f t="shared" si="2"/>
        <v>#DIV/0!</v>
      </c>
      <c r="F111" s="309" t="e">
        <f t="shared" si="2"/>
        <v>#DIV/0!</v>
      </c>
      <c r="G111" s="308" t="e">
        <f t="shared" si="2"/>
        <v>#DIV/0!</v>
      </c>
      <c r="H111" s="309" t="e">
        <f t="shared" si="2"/>
        <v>#DIV/0!</v>
      </c>
      <c r="I111" s="308" t="e">
        <f t="shared" si="2"/>
        <v>#DIV/0!</v>
      </c>
      <c r="J111" s="309" t="e">
        <f t="shared" si="2"/>
        <v>#DIV/0!</v>
      </c>
      <c r="K111" s="279"/>
      <c r="L111" s="288"/>
      <c r="M111" s="289"/>
    </row>
    <row r="112" spans="1:13" ht="41.25" customHeight="1" thickBot="1" x14ac:dyDescent="0.3">
      <c r="A112" s="211" t="s">
        <v>18</v>
      </c>
      <c r="B112" s="310" t="e">
        <f t="shared" ref="B112:J112" si="3">IF(B111="#NV","#NV",B113)</f>
        <v>#DIV/0!</v>
      </c>
      <c r="C112" s="313" t="e">
        <f t="shared" si="3"/>
        <v>#DIV/0!</v>
      </c>
      <c r="D112" s="314" t="e">
        <f t="shared" si="3"/>
        <v>#DIV/0!</v>
      </c>
      <c r="E112" s="313" t="e">
        <f t="shared" si="3"/>
        <v>#DIV/0!</v>
      </c>
      <c r="F112" s="314" t="e">
        <f t="shared" si="3"/>
        <v>#DIV/0!</v>
      </c>
      <c r="G112" s="313" t="e">
        <f t="shared" si="3"/>
        <v>#DIV/0!</v>
      </c>
      <c r="H112" s="314" t="e">
        <f t="shared" si="3"/>
        <v>#DIV/0!</v>
      </c>
      <c r="I112" s="313" t="e">
        <f t="shared" si="3"/>
        <v>#DIV/0!</v>
      </c>
      <c r="J112" s="314" t="e">
        <f t="shared" si="3"/>
        <v>#DIV/0!</v>
      </c>
      <c r="K112" s="231"/>
      <c r="L112" s="288"/>
      <c r="M112" s="289"/>
    </row>
    <row r="113" spans="1:13" ht="18.75" hidden="1" thickBot="1" x14ac:dyDescent="0.3">
      <c r="A113" s="41"/>
      <c r="B113" s="85">
        <f>($L$5*4000)/(PI()*16.1^2)</f>
        <v>0</v>
      </c>
      <c r="C113" s="43">
        <f>($L$5*4000)/(PI()*16.1^2)</f>
        <v>0</v>
      </c>
      <c r="D113" s="43">
        <f>($L$5*4000)/(PI()*21.6^2)</f>
        <v>0</v>
      </c>
      <c r="E113" s="43">
        <f>($L$5*4000)/(PI()*27.2^2)</f>
        <v>0</v>
      </c>
      <c r="F113" s="43">
        <f>($L$5*4000)/(PI()*35.9^2)</f>
        <v>0</v>
      </c>
      <c r="G113" s="43">
        <f>($L$5*4000)/(PI()*41.8^2)</f>
        <v>0</v>
      </c>
      <c r="H113" s="43">
        <f>($L$5*4000)/(PI()*54.5^2)</f>
        <v>0</v>
      </c>
      <c r="I113" s="43">
        <f>($L$5*4000)/(PI()*70.3^2)</f>
        <v>0</v>
      </c>
      <c r="J113" s="44">
        <f>($L$5*4000)/(PI()*82.5^2)</f>
        <v>0</v>
      </c>
      <c r="K113" s="230"/>
      <c r="L113" s="288"/>
      <c r="M113" s="289"/>
    </row>
    <row r="114" spans="1:13" ht="16.5" thickBot="1" x14ac:dyDescent="0.3">
      <c r="A114" s="20" t="s">
        <v>1</v>
      </c>
      <c r="B114" s="233">
        <v>3.96</v>
      </c>
      <c r="C114" s="318">
        <v>3.96</v>
      </c>
      <c r="D114" s="317">
        <v>5.59</v>
      </c>
      <c r="E114" s="319">
        <v>8.68</v>
      </c>
      <c r="F114" s="317">
        <v>15.97</v>
      </c>
      <c r="G114" s="319">
        <v>23.5</v>
      </c>
      <c r="H114" s="317">
        <v>47.89</v>
      </c>
      <c r="I114" s="319">
        <v>84.2</v>
      </c>
      <c r="J114" s="320">
        <v>133.19999999999999</v>
      </c>
      <c r="K114" s="60"/>
      <c r="L114" s="290"/>
      <c r="M114" s="291"/>
    </row>
    <row r="115" spans="1:13" ht="24.75" hidden="1" thickBot="1" x14ac:dyDescent="0.3">
      <c r="A115" s="25" t="e">
        <f>(($A$5/1000)/(SQRT($A$3/100)))</f>
        <v>#DIV/0!</v>
      </c>
      <c r="B115" s="232">
        <v>0.25</v>
      </c>
      <c r="C115" s="21">
        <v>0.25</v>
      </c>
      <c r="D115" s="22">
        <v>0.25</v>
      </c>
      <c r="E115" s="23">
        <v>0.25</v>
      </c>
      <c r="F115" s="22">
        <v>0.25</v>
      </c>
      <c r="G115" s="23">
        <v>0.25</v>
      </c>
      <c r="H115" s="22">
        <v>0.25</v>
      </c>
      <c r="I115" s="23">
        <v>0.25</v>
      </c>
      <c r="J115" s="189">
        <v>0.25</v>
      </c>
      <c r="K115" s="60"/>
    </row>
    <row r="116" spans="1:13" hidden="1" x14ac:dyDescent="0.25">
      <c r="A116" s="26">
        <v>0.5</v>
      </c>
      <c r="B116" s="299">
        <v>0.11600000000000001</v>
      </c>
      <c r="C116" s="220">
        <v>0.26</v>
      </c>
      <c r="D116" s="223">
        <v>0.42</v>
      </c>
      <c r="E116" s="226">
        <v>0.65</v>
      </c>
      <c r="F116" s="6">
        <v>0.63</v>
      </c>
      <c r="G116" s="7">
        <v>1.44</v>
      </c>
      <c r="H116" s="6">
        <v>4.38</v>
      </c>
      <c r="I116" s="7">
        <v>6.85</v>
      </c>
      <c r="J116" s="301">
        <v>5.55</v>
      </c>
      <c r="K116" s="190"/>
    </row>
    <row r="117" spans="1:13" hidden="1" x14ac:dyDescent="0.25">
      <c r="A117" s="27">
        <v>0.75</v>
      </c>
      <c r="B117" s="300">
        <v>0.192</v>
      </c>
      <c r="C117" s="220">
        <v>0.32</v>
      </c>
      <c r="D117" s="223">
        <v>0.48</v>
      </c>
      <c r="E117" s="226">
        <v>0.8</v>
      </c>
      <c r="F117" s="10">
        <v>0.71</v>
      </c>
      <c r="G117" s="11">
        <v>1.72</v>
      </c>
      <c r="H117" s="10">
        <v>5.05</v>
      </c>
      <c r="I117" s="11">
        <v>7.5</v>
      </c>
      <c r="J117" s="302">
        <v>8.4700000000000006</v>
      </c>
      <c r="K117" s="192"/>
    </row>
    <row r="118" spans="1:13" hidden="1" x14ac:dyDescent="0.25">
      <c r="A118" s="27">
        <v>1</v>
      </c>
      <c r="B118" s="300">
        <v>0.30299999999999999</v>
      </c>
      <c r="C118" s="221">
        <v>0.41</v>
      </c>
      <c r="D118" s="224">
        <v>0.51</v>
      </c>
      <c r="E118" s="227">
        <v>0.94</v>
      </c>
      <c r="F118" s="10">
        <v>0.79</v>
      </c>
      <c r="G118" s="11">
        <v>2</v>
      </c>
      <c r="H118" s="10">
        <v>5.73</v>
      </c>
      <c r="I118" s="11">
        <v>8.16</v>
      </c>
      <c r="J118" s="302">
        <v>11.38</v>
      </c>
      <c r="K118" s="192"/>
    </row>
    <row r="119" spans="1:13" hidden="1" x14ac:dyDescent="0.25">
      <c r="A119" s="27">
        <v>1.25</v>
      </c>
      <c r="B119" s="300">
        <v>0.44800000000000001</v>
      </c>
      <c r="C119" s="222">
        <v>0.5</v>
      </c>
      <c r="D119" s="225">
        <v>0.62</v>
      </c>
      <c r="E119" s="228">
        <v>1.1000000000000001</v>
      </c>
      <c r="F119" s="10">
        <v>1.03</v>
      </c>
      <c r="G119" s="11">
        <v>2.7</v>
      </c>
      <c r="H119" s="10">
        <v>6.38</v>
      </c>
      <c r="I119" s="11">
        <v>8.73</v>
      </c>
      <c r="J119" s="302">
        <v>12.7</v>
      </c>
      <c r="K119" s="192"/>
    </row>
    <row r="120" spans="1:13" hidden="1" x14ac:dyDescent="0.25">
      <c r="A120" s="27">
        <v>1.5</v>
      </c>
      <c r="B120" s="300">
        <v>0.628</v>
      </c>
      <c r="C120" s="220">
        <v>0.57999999999999996</v>
      </c>
      <c r="D120" s="223">
        <v>0.73</v>
      </c>
      <c r="E120" s="226">
        <v>1.22</v>
      </c>
      <c r="F120" s="10">
        <v>1.21</v>
      </c>
      <c r="G120" s="11">
        <v>3.41</v>
      </c>
      <c r="H120" s="10">
        <v>7.03</v>
      </c>
      <c r="I120" s="11">
        <v>9.3000000000000007</v>
      </c>
      <c r="J120" s="302">
        <v>14</v>
      </c>
      <c r="K120" s="192"/>
    </row>
    <row r="121" spans="1:13" hidden="1" x14ac:dyDescent="0.25">
      <c r="A121" s="27">
        <v>1.75</v>
      </c>
      <c r="B121" s="300">
        <v>0.84199999999999997</v>
      </c>
      <c r="C121" s="220">
        <v>0.68</v>
      </c>
      <c r="D121" s="223">
        <v>0.84</v>
      </c>
      <c r="E121" s="226">
        <v>1.4</v>
      </c>
      <c r="F121" s="10">
        <v>1.45</v>
      </c>
      <c r="G121" s="11">
        <v>4.2</v>
      </c>
      <c r="H121" s="10">
        <v>8.1999999999999993</v>
      </c>
      <c r="I121" s="11">
        <v>10.199999999999999</v>
      </c>
      <c r="J121" s="302">
        <v>15.5</v>
      </c>
      <c r="K121" s="192"/>
    </row>
    <row r="122" spans="1:13" hidden="1" x14ac:dyDescent="0.25">
      <c r="A122" s="27">
        <v>2</v>
      </c>
      <c r="B122" s="224">
        <v>0.77</v>
      </c>
      <c r="C122" s="221">
        <v>0.77</v>
      </c>
      <c r="D122" s="224">
        <v>0.94</v>
      </c>
      <c r="E122" s="227">
        <v>1.58</v>
      </c>
      <c r="F122" s="10">
        <v>1.75</v>
      </c>
      <c r="G122" s="11">
        <v>4.99</v>
      </c>
      <c r="H122" s="10">
        <v>9.35</v>
      </c>
      <c r="I122" s="11">
        <v>11.2</v>
      </c>
      <c r="J122" s="302">
        <v>17.02</v>
      </c>
      <c r="K122" s="192"/>
    </row>
    <row r="123" spans="1:13" hidden="1" x14ac:dyDescent="0.25">
      <c r="A123" s="27">
        <v>2.25</v>
      </c>
      <c r="B123" s="225">
        <v>0.9</v>
      </c>
      <c r="C123" s="222">
        <v>0.9</v>
      </c>
      <c r="D123" s="225">
        <v>1.1000000000000001</v>
      </c>
      <c r="E123" s="228">
        <v>1.7</v>
      </c>
      <c r="F123" s="10">
        <v>2.04</v>
      </c>
      <c r="G123" s="11">
        <v>5.84</v>
      </c>
      <c r="H123" s="10">
        <v>10.72</v>
      </c>
      <c r="I123" s="11">
        <v>12</v>
      </c>
      <c r="J123" s="302">
        <v>18</v>
      </c>
      <c r="K123" s="192"/>
    </row>
    <row r="124" spans="1:13" hidden="1" x14ac:dyDescent="0.25">
      <c r="A124" s="27">
        <v>2.5</v>
      </c>
      <c r="B124" s="223">
        <v>1.03</v>
      </c>
      <c r="C124" s="220">
        <v>1.03</v>
      </c>
      <c r="D124" s="223">
        <v>1.2</v>
      </c>
      <c r="E124" s="226">
        <v>1.86</v>
      </c>
      <c r="F124" s="10">
        <v>2.2999999999999998</v>
      </c>
      <c r="G124" s="11">
        <v>5.69</v>
      </c>
      <c r="H124" s="10">
        <v>12.09</v>
      </c>
      <c r="I124" s="11">
        <v>12.8</v>
      </c>
      <c r="J124" s="302">
        <v>19</v>
      </c>
      <c r="K124" s="192"/>
    </row>
    <row r="125" spans="1:13" hidden="1" x14ac:dyDescent="0.25">
      <c r="A125" s="27">
        <v>2.75</v>
      </c>
      <c r="B125" s="223">
        <v>1.4</v>
      </c>
      <c r="C125" s="220">
        <v>1.4</v>
      </c>
      <c r="D125" s="223">
        <v>1.34</v>
      </c>
      <c r="E125" s="226">
        <v>2.1800000000000002</v>
      </c>
      <c r="F125" s="10">
        <v>2.5499999999999998</v>
      </c>
      <c r="G125" s="11">
        <v>7.94</v>
      </c>
      <c r="H125" s="10">
        <v>13.08</v>
      </c>
      <c r="I125" s="11">
        <v>13.7</v>
      </c>
      <c r="J125" s="302">
        <v>20.04</v>
      </c>
      <c r="K125" s="192"/>
    </row>
    <row r="126" spans="1:13" hidden="1" x14ac:dyDescent="0.25">
      <c r="A126" s="27">
        <v>3</v>
      </c>
      <c r="B126" s="224">
        <v>1.8</v>
      </c>
      <c r="C126" s="221">
        <v>1.8</v>
      </c>
      <c r="D126" s="224">
        <v>1.47</v>
      </c>
      <c r="E126" s="227">
        <v>2.5</v>
      </c>
      <c r="F126" s="10">
        <v>2.81</v>
      </c>
      <c r="G126" s="11">
        <v>9.1999999999999993</v>
      </c>
      <c r="H126" s="10">
        <v>14.07</v>
      </c>
      <c r="I126" s="11">
        <v>14.45</v>
      </c>
      <c r="J126" s="302">
        <v>21.09</v>
      </c>
      <c r="K126" s="192"/>
    </row>
    <row r="127" spans="1:13" hidden="1" x14ac:dyDescent="0.25">
      <c r="A127" s="27">
        <v>3.25</v>
      </c>
      <c r="B127" s="225">
        <v>2.16</v>
      </c>
      <c r="C127" s="222">
        <v>2.16</v>
      </c>
      <c r="D127" s="225">
        <v>1.94</v>
      </c>
      <c r="E127" s="228">
        <v>3.4</v>
      </c>
      <c r="F127" s="10">
        <v>3.4</v>
      </c>
      <c r="G127" s="11">
        <v>10.68</v>
      </c>
      <c r="H127" s="10">
        <v>15.4</v>
      </c>
      <c r="I127" s="11">
        <v>15.6</v>
      </c>
      <c r="J127" s="302">
        <v>21.68</v>
      </c>
      <c r="K127" s="192"/>
    </row>
    <row r="128" spans="1:13" hidden="1" x14ac:dyDescent="0.25">
      <c r="A128" s="27">
        <v>3.5</v>
      </c>
      <c r="B128" s="223">
        <v>2.5099999999999998</v>
      </c>
      <c r="C128" s="220">
        <v>2.5099999999999998</v>
      </c>
      <c r="D128" s="223">
        <v>2.42</v>
      </c>
      <c r="E128" s="226">
        <v>4.2699999999999996</v>
      </c>
      <c r="F128" s="10">
        <v>3.66</v>
      </c>
      <c r="G128" s="11">
        <v>12.2</v>
      </c>
      <c r="H128" s="10">
        <v>16.739999999999998</v>
      </c>
      <c r="I128" s="11">
        <v>16.8</v>
      </c>
      <c r="J128" s="302">
        <v>22.26</v>
      </c>
      <c r="K128" s="192"/>
    </row>
    <row r="129" spans="1:11" hidden="1" x14ac:dyDescent="0.25">
      <c r="A129" s="27">
        <v>3.75</v>
      </c>
      <c r="B129" s="223">
        <v>2.8</v>
      </c>
      <c r="C129" s="220">
        <v>2.8</v>
      </c>
      <c r="D129" s="223">
        <v>3</v>
      </c>
      <c r="E129" s="226">
        <v>5.0999999999999996</v>
      </c>
      <c r="F129" s="10">
        <v>4.7</v>
      </c>
      <c r="G129" s="11">
        <v>13.6</v>
      </c>
      <c r="H129" s="10">
        <v>18.420000000000002</v>
      </c>
      <c r="I129" s="11">
        <v>17.5</v>
      </c>
      <c r="J129" s="302">
        <v>23.35</v>
      </c>
      <c r="K129" s="192"/>
    </row>
    <row r="130" spans="1:11" hidden="1" x14ac:dyDescent="0.25">
      <c r="A130" s="27">
        <v>4</v>
      </c>
      <c r="B130" s="224">
        <v>3.1</v>
      </c>
      <c r="C130" s="221">
        <v>3.1</v>
      </c>
      <c r="D130" s="224">
        <v>3.58</v>
      </c>
      <c r="E130" s="227">
        <v>5.9</v>
      </c>
      <c r="F130" s="10">
        <v>5.73</v>
      </c>
      <c r="G130" s="11">
        <v>15</v>
      </c>
      <c r="H130" s="10">
        <v>20.100000000000001</v>
      </c>
      <c r="I130" s="11">
        <v>18.100000000000001</v>
      </c>
      <c r="J130" s="302">
        <v>24.43</v>
      </c>
      <c r="K130" s="192"/>
    </row>
    <row r="131" spans="1:11" hidden="1" x14ac:dyDescent="0.25">
      <c r="A131" s="27">
        <v>4.25</v>
      </c>
      <c r="B131" s="225">
        <v>3.25</v>
      </c>
      <c r="C131" s="222">
        <v>3.25</v>
      </c>
      <c r="D131" s="225">
        <v>4.17</v>
      </c>
      <c r="E131" s="228">
        <v>6.7</v>
      </c>
      <c r="F131" s="10">
        <v>7.25</v>
      </c>
      <c r="G131" s="11">
        <v>16.53</v>
      </c>
      <c r="H131" s="10">
        <v>20.85</v>
      </c>
      <c r="I131" s="11">
        <v>18.8</v>
      </c>
      <c r="J131" s="302">
        <v>25.5</v>
      </c>
      <c r="K131" s="192"/>
    </row>
    <row r="132" spans="1:11" hidden="1" x14ac:dyDescent="0.25">
      <c r="A132" s="27">
        <v>4.5</v>
      </c>
      <c r="B132" s="223">
        <v>3.4</v>
      </c>
      <c r="C132" s="220">
        <v>3.4</v>
      </c>
      <c r="D132" s="223">
        <v>4.75</v>
      </c>
      <c r="E132" s="226">
        <v>7.57</v>
      </c>
      <c r="F132" s="10">
        <v>8.69</v>
      </c>
      <c r="G132" s="11">
        <v>18.059999999999999</v>
      </c>
      <c r="H132" s="10">
        <v>21.6</v>
      </c>
      <c r="I132" s="11">
        <v>19.5</v>
      </c>
      <c r="J132" s="302">
        <v>26.6</v>
      </c>
      <c r="K132" s="192"/>
    </row>
    <row r="133" spans="1:11" hidden="1" x14ac:dyDescent="0.25">
      <c r="A133" s="27">
        <v>4.75</v>
      </c>
      <c r="B133" s="223">
        <v>3.68</v>
      </c>
      <c r="C133" s="220">
        <v>3.68</v>
      </c>
      <c r="D133" s="223">
        <v>5.18</v>
      </c>
      <c r="E133" s="226">
        <v>8.1</v>
      </c>
      <c r="F133" s="10">
        <v>10.1</v>
      </c>
      <c r="G133" s="11">
        <v>19.07</v>
      </c>
      <c r="H133" s="10">
        <v>24.01</v>
      </c>
      <c r="I133" s="11">
        <v>20.8</v>
      </c>
      <c r="J133" s="302">
        <v>28.2</v>
      </c>
      <c r="K133" s="192"/>
    </row>
    <row r="134" spans="1:11" hidden="1" x14ac:dyDescent="0.25">
      <c r="A134" s="27">
        <v>5</v>
      </c>
      <c r="B134" s="224">
        <v>3.96</v>
      </c>
      <c r="C134" s="221">
        <v>3.96</v>
      </c>
      <c r="D134" s="224">
        <v>5.59</v>
      </c>
      <c r="E134" s="227">
        <v>8.68</v>
      </c>
      <c r="F134" s="10">
        <v>11.44</v>
      </c>
      <c r="G134" s="11">
        <v>20.100000000000001</v>
      </c>
      <c r="H134" s="10">
        <v>26.43</v>
      </c>
      <c r="I134" s="11">
        <v>21.96</v>
      </c>
      <c r="J134" s="302">
        <v>29.8</v>
      </c>
      <c r="K134" s="192"/>
    </row>
    <row r="135" spans="1:11" hidden="1" x14ac:dyDescent="0.25">
      <c r="A135" s="27">
        <v>5.25</v>
      </c>
      <c r="B135" s="219"/>
      <c r="C135" s="106"/>
      <c r="D135" s="53"/>
      <c r="E135" s="53"/>
      <c r="F135" s="10">
        <v>12.6</v>
      </c>
      <c r="G135" s="11">
        <v>21.04</v>
      </c>
      <c r="H135" s="10">
        <v>27.6</v>
      </c>
      <c r="I135" s="11">
        <v>23.1</v>
      </c>
      <c r="J135" s="302">
        <v>31.7</v>
      </c>
      <c r="K135" s="192"/>
    </row>
    <row r="136" spans="1:11" hidden="1" x14ac:dyDescent="0.25">
      <c r="A136" s="27">
        <v>5.5</v>
      </c>
      <c r="B136" s="219"/>
      <c r="C136" s="13"/>
      <c r="D136" s="53"/>
      <c r="E136" s="53"/>
      <c r="F136" s="10">
        <v>13.86</v>
      </c>
      <c r="G136" s="11">
        <v>22</v>
      </c>
      <c r="H136" s="10">
        <v>28.75</v>
      </c>
      <c r="I136" s="11">
        <v>24.3</v>
      </c>
      <c r="J136" s="302">
        <v>33.700000000000003</v>
      </c>
      <c r="K136" s="192"/>
    </row>
    <row r="137" spans="1:11" hidden="1" x14ac:dyDescent="0.25">
      <c r="A137" s="27">
        <v>5.75</v>
      </c>
      <c r="B137" s="219"/>
      <c r="C137" s="13"/>
      <c r="D137" s="53"/>
      <c r="E137" s="53"/>
      <c r="F137" s="10">
        <v>14.85</v>
      </c>
      <c r="G137" s="11">
        <v>22.77</v>
      </c>
      <c r="H137" s="10">
        <v>30.6</v>
      </c>
      <c r="I137" s="11">
        <v>26.6</v>
      </c>
      <c r="J137" s="302">
        <v>37.299999999999997</v>
      </c>
      <c r="K137" s="192"/>
    </row>
    <row r="138" spans="1:11" hidden="1" x14ac:dyDescent="0.25">
      <c r="A138" s="27">
        <v>6</v>
      </c>
      <c r="B138" s="219"/>
      <c r="C138" s="13"/>
      <c r="D138" s="53"/>
      <c r="E138" s="53"/>
      <c r="F138" s="10">
        <v>15.97</v>
      </c>
      <c r="G138" s="11">
        <v>23.5</v>
      </c>
      <c r="H138" s="10">
        <v>32.4</v>
      </c>
      <c r="I138" s="11">
        <v>28.97</v>
      </c>
      <c r="J138" s="302">
        <v>40.86</v>
      </c>
      <c r="K138" s="192"/>
    </row>
    <row r="139" spans="1:11" hidden="1" x14ac:dyDescent="0.25">
      <c r="A139" s="27">
        <v>6.25</v>
      </c>
      <c r="B139" s="219"/>
      <c r="C139" s="13"/>
      <c r="D139" s="53"/>
      <c r="E139" s="53"/>
      <c r="F139" s="53"/>
      <c r="G139" s="53"/>
      <c r="H139" s="10">
        <v>33.33</v>
      </c>
      <c r="I139" s="11">
        <v>31.58</v>
      </c>
      <c r="J139" s="302">
        <v>44.3</v>
      </c>
      <c r="K139" s="192"/>
    </row>
    <row r="140" spans="1:11" hidden="1" x14ac:dyDescent="0.25">
      <c r="A140" s="27">
        <v>6.5</v>
      </c>
      <c r="B140" s="219"/>
      <c r="C140" s="13"/>
      <c r="D140" s="53"/>
      <c r="E140" s="53"/>
      <c r="F140" s="53"/>
      <c r="G140" s="53"/>
      <c r="H140" s="10">
        <v>34.270000000000003</v>
      </c>
      <c r="I140" s="11">
        <v>34.200000000000003</v>
      </c>
      <c r="J140" s="302">
        <v>47.8</v>
      </c>
      <c r="K140" s="192"/>
    </row>
    <row r="141" spans="1:11" hidden="1" x14ac:dyDescent="0.25">
      <c r="A141" s="27">
        <v>6.75</v>
      </c>
      <c r="B141" s="219"/>
      <c r="C141" s="13"/>
      <c r="D141" s="53"/>
      <c r="E141" s="53"/>
      <c r="F141" s="53"/>
      <c r="G141" s="53"/>
      <c r="H141" s="10">
        <v>36.11</v>
      </c>
      <c r="I141" s="11">
        <v>37.24</v>
      </c>
      <c r="J141" s="302">
        <v>52.38</v>
      </c>
      <c r="K141" s="192"/>
    </row>
    <row r="142" spans="1:11" hidden="1" x14ac:dyDescent="0.25">
      <c r="A142" s="27">
        <v>7</v>
      </c>
      <c r="B142" s="219"/>
      <c r="C142" s="13"/>
      <c r="D142" s="53"/>
      <c r="E142" s="53"/>
      <c r="F142" s="53"/>
      <c r="G142" s="53"/>
      <c r="H142" s="10">
        <v>37.9</v>
      </c>
      <c r="I142" s="11">
        <v>40.28</v>
      </c>
      <c r="J142" s="302">
        <v>56.99</v>
      </c>
      <c r="K142" s="192"/>
    </row>
    <row r="143" spans="1:11" hidden="1" x14ac:dyDescent="0.25">
      <c r="A143" s="27">
        <v>7.25</v>
      </c>
      <c r="B143" s="219"/>
      <c r="C143" s="13"/>
      <c r="D143" s="53"/>
      <c r="E143" s="53"/>
      <c r="F143" s="53"/>
      <c r="G143" s="53"/>
      <c r="H143" s="10">
        <v>40.299999999999997</v>
      </c>
      <c r="I143" s="11">
        <v>42.71</v>
      </c>
      <c r="J143" s="302">
        <v>60.7</v>
      </c>
      <c r="K143" s="192"/>
    </row>
    <row r="144" spans="1:11" hidden="1" x14ac:dyDescent="0.25">
      <c r="A144" s="27">
        <v>7.5</v>
      </c>
      <c r="B144" s="219"/>
      <c r="C144" s="13"/>
      <c r="D144" s="53"/>
      <c r="E144" s="53"/>
      <c r="F144" s="53"/>
      <c r="G144" s="53"/>
      <c r="H144" s="10">
        <v>42.69</v>
      </c>
      <c r="I144" s="11">
        <v>45.14</v>
      </c>
      <c r="J144" s="302">
        <v>64.44</v>
      </c>
      <c r="K144" s="192"/>
    </row>
    <row r="145" spans="1:11" hidden="1" x14ac:dyDescent="0.25">
      <c r="A145" s="27">
        <v>7.75</v>
      </c>
      <c r="B145" s="219"/>
      <c r="C145" s="13"/>
      <c r="D145" s="53"/>
      <c r="E145" s="53"/>
      <c r="F145" s="53"/>
      <c r="G145" s="53"/>
      <c r="H145" s="10">
        <v>45.29</v>
      </c>
      <c r="I145" s="11">
        <v>46.52</v>
      </c>
      <c r="J145" s="302">
        <v>68.099999999999994</v>
      </c>
      <c r="K145" s="192"/>
    </row>
    <row r="146" spans="1:11" hidden="1" x14ac:dyDescent="0.25">
      <c r="A146" s="27">
        <v>7.9999999999999902</v>
      </c>
      <c r="B146" s="219"/>
      <c r="C146" s="13"/>
      <c r="D146" s="53"/>
      <c r="E146" s="53"/>
      <c r="F146" s="53"/>
      <c r="G146" s="53"/>
      <c r="H146" s="10">
        <v>47.89</v>
      </c>
      <c r="I146" s="11">
        <v>47.9</v>
      </c>
      <c r="J146" s="302">
        <v>71.8</v>
      </c>
      <c r="K146" s="192"/>
    </row>
    <row r="147" spans="1:11" hidden="1" x14ac:dyDescent="0.25">
      <c r="A147" s="27">
        <v>8.25</v>
      </c>
      <c r="B147" s="219"/>
      <c r="C147" s="13"/>
      <c r="D147" s="53"/>
      <c r="E147" s="53"/>
      <c r="F147" s="53"/>
      <c r="G147" s="53"/>
      <c r="H147" s="53"/>
      <c r="I147" s="11">
        <v>49.4</v>
      </c>
      <c r="J147" s="302">
        <v>73.099999999999994</v>
      </c>
      <c r="K147" s="192"/>
    </row>
    <row r="148" spans="1:11" hidden="1" x14ac:dyDescent="0.25">
      <c r="A148" s="27">
        <v>8.4999999999999396</v>
      </c>
      <c r="B148" s="219"/>
      <c r="C148" s="13"/>
      <c r="D148" s="53"/>
      <c r="E148" s="53"/>
      <c r="F148" s="53"/>
      <c r="G148" s="53"/>
      <c r="H148" s="53"/>
      <c r="I148" s="11">
        <v>50.84</v>
      </c>
      <c r="J148" s="302">
        <v>74.400000000000006</v>
      </c>
      <c r="K148" s="192"/>
    </row>
    <row r="149" spans="1:11" hidden="1" x14ac:dyDescent="0.25">
      <c r="A149" s="27">
        <v>8.75</v>
      </c>
      <c r="B149" s="219"/>
      <c r="C149" s="13"/>
      <c r="D149" s="53"/>
      <c r="E149" s="53"/>
      <c r="F149" s="53"/>
      <c r="G149" s="53"/>
      <c r="H149" s="53"/>
      <c r="I149" s="11">
        <v>52.65</v>
      </c>
      <c r="J149" s="302">
        <v>78.099999999999994</v>
      </c>
      <c r="K149" s="192"/>
    </row>
    <row r="150" spans="1:11" hidden="1" x14ac:dyDescent="0.25">
      <c r="A150" s="27">
        <v>8.9999999999998899</v>
      </c>
      <c r="B150" s="219"/>
      <c r="C150" s="13"/>
      <c r="D150" s="53"/>
      <c r="E150" s="53"/>
      <c r="F150" s="53"/>
      <c r="G150" s="53"/>
      <c r="H150" s="53"/>
      <c r="I150" s="11">
        <v>54.46</v>
      </c>
      <c r="J150" s="302">
        <v>81.75</v>
      </c>
      <c r="K150" s="192"/>
    </row>
    <row r="151" spans="1:11" hidden="1" x14ac:dyDescent="0.25">
      <c r="A151" s="27">
        <v>9.25</v>
      </c>
      <c r="B151" s="219"/>
      <c r="C151" s="13"/>
      <c r="D151" s="53"/>
      <c r="E151" s="53"/>
      <c r="F151" s="53"/>
      <c r="G151" s="53"/>
      <c r="H151" s="53"/>
      <c r="I151" s="11">
        <v>54.92</v>
      </c>
      <c r="J151" s="302">
        <v>82.16</v>
      </c>
      <c r="K151" s="192"/>
    </row>
    <row r="152" spans="1:11" hidden="1" x14ac:dyDescent="0.25">
      <c r="A152" s="27">
        <v>9.5</v>
      </c>
      <c r="B152" s="219"/>
      <c r="C152" s="13"/>
      <c r="D152" s="53"/>
      <c r="E152" s="53"/>
      <c r="F152" s="53"/>
      <c r="G152" s="53"/>
      <c r="H152" s="53"/>
      <c r="I152" s="11">
        <v>55.38</v>
      </c>
      <c r="J152" s="302">
        <v>82.57</v>
      </c>
      <c r="K152" s="192"/>
    </row>
    <row r="153" spans="1:11" hidden="1" x14ac:dyDescent="0.25">
      <c r="A153" s="27">
        <v>9.75</v>
      </c>
      <c r="B153" s="219"/>
      <c r="C153" s="13"/>
      <c r="D153" s="53"/>
      <c r="E153" s="53"/>
      <c r="F153" s="53"/>
      <c r="G153" s="53"/>
      <c r="H153" s="53"/>
      <c r="I153" s="11">
        <v>57.09</v>
      </c>
      <c r="J153" s="302">
        <v>86.37</v>
      </c>
      <c r="K153" s="192"/>
    </row>
    <row r="154" spans="1:11" hidden="1" x14ac:dyDescent="0.25">
      <c r="A154" s="27">
        <v>10</v>
      </c>
      <c r="B154" s="219"/>
      <c r="C154" s="13"/>
      <c r="D154" s="53"/>
      <c r="E154" s="53"/>
      <c r="F154" s="53"/>
      <c r="G154" s="53"/>
      <c r="H154" s="53"/>
      <c r="I154" s="11">
        <v>58.8</v>
      </c>
      <c r="J154" s="302">
        <v>90.17</v>
      </c>
      <c r="K154" s="192"/>
    </row>
    <row r="155" spans="1:11" hidden="1" x14ac:dyDescent="0.25">
      <c r="A155" s="27">
        <v>10.25</v>
      </c>
      <c r="B155" s="219"/>
      <c r="C155" s="13"/>
      <c r="D155" s="53"/>
      <c r="E155" s="53"/>
      <c r="F155" s="53"/>
      <c r="G155" s="53"/>
      <c r="H155" s="53"/>
      <c r="I155" s="11">
        <v>59.8</v>
      </c>
      <c r="J155" s="302">
        <v>90.27</v>
      </c>
      <c r="K155" s="192"/>
    </row>
    <row r="156" spans="1:11" hidden="1" x14ac:dyDescent="0.25">
      <c r="A156" s="27">
        <v>10.5</v>
      </c>
      <c r="B156" s="219"/>
      <c r="C156" s="13"/>
      <c r="D156" s="53"/>
      <c r="E156" s="53"/>
      <c r="F156" s="53"/>
      <c r="G156" s="53"/>
      <c r="H156" s="53"/>
      <c r="I156" s="11">
        <v>60.79</v>
      </c>
      <c r="J156" s="302">
        <v>90.38</v>
      </c>
      <c r="K156" s="192"/>
    </row>
    <row r="157" spans="1:11" hidden="1" x14ac:dyDescent="0.25">
      <c r="A157" s="27">
        <v>10.75</v>
      </c>
      <c r="B157" s="219"/>
      <c r="C157" s="13"/>
      <c r="D157" s="53"/>
      <c r="E157" s="53"/>
      <c r="F157" s="53"/>
      <c r="G157" s="53"/>
      <c r="H157" s="53"/>
      <c r="I157" s="11">
        <v>63.42</v>
      </c>
      <c r="J157" s="302">
        <v>92.7</v>
      </c>
      <c r="K157" s="192"/>
    </row>
    <row r="158" spans="1:11" hidden="1" x14ac:dyDescent="0.25">
      <c r="A158" s="27">
        <v>11</v>
      </c>
      <c r="B158" s="219"/>
      <c r="C158" s="13"/>
      <c r="D158" s="53"/>
      <c r="E158" s="53"/>
      <c r="F158" s="53"/>
      <c r="G158" s="53"/>
      <c r="H158" s="53"/>
      <c r="I158" s="11">
        <v>66.05</v>
      </c>
      <c r="J158" s="302">
        <v>95</v>
      </c>
      <c r="K158" s="192"/>
    </row>
    <row r="159" spans="1:11" hidden="1" x14ac:dyDescent="0.25">
      <c r="A159" s="27">
        <v>11.25</v>
      </c>
      <c r="B159" s="219"/>
      <c r="C159" s="13"/>
      <c r="D159" s="53"/>
      <c r="E159" s="53"/>
      <c r="F159" s="53"/>
      <c r="G159" s="53"/>
      <c r="H159" s="53"/>
      <c r="I159" s="11">
        <v>69.2</v>
      </c>
      <c r="J159" s="302">
        <v>103.15</v>
      </c>
      <c r="K159" s="192"/>
    </row>
    <row r="160" spans="1:11" hidden="1" x14ac:dyDescent="0.25">
      <c r="A160" s="27">
        <v>11.5</v>
      </c>
      <c r="B160" s="219"/>
      <c r="C160" s="13"/>
      <c r="D160" s="53"/>
      <c r="E160" s="53"/>
      <c r="F160" s="53"/>
      <c r="G160" s="53"/>
      <c r="H160" s="53"/>
      <c r="I160" s="11">
        <v>73.53</v>
      </c>
      <c r="J160" s="302">
        <v>111.3</v>
      </c>
      <c r="K160" s="192"/>
    </row>
    <row r="161" spans="1:13" hidden="1" x14ac:dyDescent="0.25">
      <c r="A161" s="27">
        <v>11.75</v>
      </c>
      <c r="B161" s="219"/>
      <c r="C161" s="13"/>
      <c r="D161" s="53"/>
      <c r="E161" s="53"/>
      <c r="F161" s="53"/>
      <c r="G161" s="53"/>
      <c r="H161" s="53"/>
      <c r="I161" s="11">
        <v>78.87</v>
      </c>
      <c r="J161" s="302">
        <v>122</v>
      </c>
      <c r="K161" s="192"/>
    </row>
    <row r="162" spans="1:13" hidden="1" x14ac:dyDescent="0.25">
      <c r="A162" s="27">
        <v>12</v>
      </c>
      <c r="B162" s="219"/>
      <c r="C162" s="13"/>
      <c r="D162" s="53"/>
      <c r="E162" s="53"/>
      <c r="F162" s="53"/>
      <c r="G162" s="53"/>
      <c r="H162" s="53"/>
      <c r="I162" s="11">
        <v>84.2</v>
      </c>
      <c r="J162" s="302">
        <v>133.19999999999999</v>
      </c>
      <c r="K162" s="192"/>
    </row>
    <row r="163" spans="1:13" ht="9.9499999999999993" customHeight="1" thickBot="1" x14ac:dyDescent="0.3"/>
    <row r="164" spans="1:13" ht="30" customHeight="1" thickBot="1" x14ac:dyDescent="0.3">
      <c r="A164" s="14" t="s">
        <v>21</v>
      </c>
      <c r="B164" s="360" t="s">
        <v>13</v>
      </c>
      <c r="C164" s="361"/>
      <c r="D164" s="361"/>
      <c r="E164" s="361"/>
      <c r="F164" s="361"/>
      <c r="G164" s="361"/>
      <c r="H164" s="361"/>
      <c r="I164" s="361"/>
      <c r="J164" s="361"/>
      <c r="K164" s="362"/>
      <c r="L164" s="286"/>
      <c r="M164" s="287"/>
    </row>
    <row r="165" spans="1:13" ht="16.5" thickBot="1" x14ac:dyDescent="0.3">
      <c r="A165" s="14" t="s">
        <v>20</v>
      </c>
      <c r="B165" s="330">
        <v>1421621</v>
      </c>
      <c r="C165" s="328">
        <v>1421622</v>
      </c>
      <c r="D165" s="15"/>
      <c r="E165" s="15"/>
      <c r="F165" s="15"/>
      <c r="G165" s="15"/>
      <c r="H165" s="15"/>
      <c r="I165" s="213"/>
      <c r="J165" s="187"/>
      <c r="K165" s="185"/>
      <c r="L165" s="288"/>
      <c r="M165" s="289"/>
    </row>
    <row r="166" spans="1:13" ht="24.75" customHeight="1" thickBot="1" x14ac:dyDescent="0.3">
      <c r="A166" s="16" t="s">
        <v>0</v>
      </c>
      <c r="B166" s="235">
        <v>15</v>
      </c>
      <c r="C166" s="15">
        <v>20</v>
      </c>
      <c r="D166" s="15"/>
      <c r="E166" s="15"/>
      <c r="F166" s="15"/>
      <c r="G166" s="15"/>
      <c r="H166" s="15"/>
      <c r="I166" s="214"/>
      <c r="J166" s="188"/>
      <c r="K166" s="185"/>
      <c r="L166" s="288"/>
      <c r="M166" s="289"/>
    </row>
    <row r="167" spans="1:13" ht="49.5" customHeight="1" thickBot="1" x14ac:dyDescent="0.3">
      <c r="A167" s="20" t="s">
        <v>6</v>
      </c>
      <c r="B167" s="322" t="e">
        <f>IF($A$171&gt;B170,"#NV",(LOOKUP($A$171,B172:B180,$A172:$A180)+B172))+0.5</f>
        <v>#DIV/0!</v>
      </c>
      <c r="C167" s="329" t="e">
        <f>IF($A$171&gt;C170,"#NV",(LOOKUP($A$171,C172:C180,$A172:$A180)+C172))+0.5</f>
        <v>#DIV/0!</v>
      </c>
      <c r="D167" s="323"/>
      <c r="E167" s="308"/>
      <c r="F167" s="323"/>
      <c r="G167" s="308"/>
      <c r="H167" s="323"/>
      <c r="I167" s="324"/>
      <c r="J167" s="325"/>
      <c r="K167" s="185"/>
      <c r="L167" s="288"/>
      <c r="M167" s="289"/>
    </row>
    <row r="168" spans="1:13" ht="41.25" customHeight="1" thickBot="1" x14ac:dyDescent="0.3">
      <c r="A168" s="211" t="s">
        <v>18</v>
      </c>
      <c r="B168" s="334" t="e">
        <f>IF(B167="#NV","#NV",B169)</f>
        <v>#DIV/0!</v>
      </c>
      <c r="C168" s="313" t="e">
        <f>IF(C167="#NV","#NV",C169)</f>
        <v>#DIV/0!</v>
      </c>
      <c r="D168" s="50"/>
      <c r="E168" s="50"/>
      <c r="F168" s="50"/>
      <c r="G168" s="50"/>
      <c r="H168" s="50"/>
      <c r="I168" s="50"/>
      <c r="J168" s="48"/>
      <c r="K168" s="326"/>
      <c r="L168" s="288"/>
      <c r="M168" s="289"/>
    </row>
    <row r="169" spans="1:13" ht="18.75" hidden="1" thickBot="1" x14ac:dyDescent="0.3">
      <c r="A169" s="41"/>
      <c r="B169" s="85">
        <f>($L$5*4000)/(PI()*16^2)</f>
        <v>0</v>
      </c>
      <c r="C169" s="59">
        <f>($L$5*4000)/(PI()*21.6^2)</f>
        <v>0</v>
      </c>
      <c r="D169" s="43"/>
      <c r="E169" s="59"/>
      <c r="F169" s="43"/>
      <c r="G169" s="59"/>
      <c r="H169" s="43"/>
      <c r="I169" s="59"/>
      <c r="J169" s="49"/>
      <c r="K169" s="230"/>
      <c r="L169" s="288"/>
      <c r="M169" s="289"/>
    </row>
    <row r="170" spans="1:13" ht="16.5" thickBot="1" x14ac:dyDescent="0.3">
      <c r="A170" s="20" t="s">
        <v>1</v>
      </c>
      <c r="B170" s="331">
        <v>3.4</v>
      </c>
      <c r="C170" s="316">
        <v>3.4</v>
      </c>
      <c r="D170" s="23"/>
      <c r="E170" s="30"/>
      <c r="F170" s="23"/>
      <c r="G170" s="30"/>
      <c r="H170" s="23"/>
      <c r="I170" s="30"/>
      <c r="J170" s="216"/>
      <c r="K170" s="60"/>
      <c r="L170" s="290"/>
      <c r="M170" s="291"/>
    </row>
    <row r="171" spans="1:13" ht="30.75" hidden="1" customHeight="1" thickBot="1" x14ac:dyDescent="0.3">
      <c r="A171" s="25" t="e">
        <f>(($A$5/1000)/(SQRT($A$3/100)))</f>
        <v>#DIV/0!</v>
      </c>
      <c r="B171" s="327">
        <v>1</v>
      </c>
      <c r="C171" s="52">
        <v>1</v>
      </c>
      <c r="D171" s="276"/>
      <c r="E171" s="52"/>
      <c r="F171" s="276"/>
      <c r="G171" s="52"/>
      <c r="H171" s="276"/>
      <c r="I171" s="52"/>
      <c r="J171" s="52"/>
      <c r="K171" s="52"/>
    </row>
    <row r="172" spans="1:13" hidden="1" x14ac:dyDescent="0.25">
      <c r="A172" s="28">
        <v>1</v>
      </c>
      <c r="B172" s="332">
        <v>0.37</v>
      </c>
      <c r="C172" s="51">
        <v>0.37</v>
      </c>
      <c r="D172" s="51"/>
      <c r="E172" s="51"/>
      <c r="F172" s="51"/>
      <c r="G172" s="51"/>
      <c r="H172" s="28"/>
      <c r="I172" s="42"/>
      <c r="J172" s="42"/>
      <c r="K172" s="42"/>
    </row>
    <row r="173" spans="1:13" hidden="1" x14ac:dyDescent="0.25">
      <c r="A173" s="28">
        <v>2</v>
      </c>
      <c r="B173" s="332">
        <v>0.54</v>
      </c>
      <c r="C173" s="51">
        <v>0.54</v>
      </c>
      <c r="D173" s="51"/>
      <c r="E173" s="51"/>
      <c r="F173" s="51"/>
      <c r="G173" s="51"/>
      <c r="H173" s="28"/>
      <c r="I173" s="42"/>
      <c r="J173" s="42"/>
      <c r="K173" s="42"/>
    </row>
    <row r="174" spans="1:13" hidden="1" x14ac:dyDescent="0.25">
      <c r="A174" s="28">
        <v>3</v>
      </c>
      <c r="B174" s="332">
        <v>0.84</v>
      </c>
      <c r="C174" s="51">
        <v>0.84</v>
      </c>
      <c r="D174" s="51"/>
      <c r="E174" s="51"/>
      <c r="F174" s="51"/>
      <c r="G174" s="51"/>
      <c r="H174" s="28"/>
      <c r="I174" s="42"/>
      <c r="J174" s="42"/>
      <c r="K174" s="42"/>
    </row>
    <row r="175" spans="1:13" hidden="1" x14ac:dyDescent="0.25">
      <c r="A175" s="28">
        <v>4</v>
      </c>
      <c r="B175" s="332">
        <v>1.36</v>
      </c>
      <c r="C175" s="51">
        <v>1.36</v>
      </c>
      <c r="D175" s="51"/>
      <c r="E175" s="51"/>
      <c r="F175" s="51"/>
      <c r="G175" s="51"/>
      <c r="H175" s="28"/>
      <c r="I175" s="42"/>
      <c r="J175" s="42"/>
      <c r="K175" s="42"/>
    </row>
    <row r="176" spans="1:13" hidden="1" x14ac:dyDescent="0.25">
      <c r="A176" s="28">
        <v>5</v>
      </c>
      <c r="B176" s="47">
        <v>1.96</v>
      </c>
      <c r="C176" s="42">
        <v>1.96</v>
      </c>
      <c r="D176" s="42"/>
      <c r="E176" s="42"/>
      <c r="F176" s="42"/>
      <c r="G176" s="42"/>
      <c r="H176" s="42"/>
      <c r="I176" s="42"/>
      <c r="J176" s="42"/>
      <c r="K176" s="42"/>
    </row>
    <row r="177" spans="1:13" hidden="1" x14ac:dyDescent="0.25">
      <c r="A177" s="28">
        <v>6</v>
      </c>
      <c r="B177" s="332">
        <v>2.5499999999999998</v>
      </c>
      <c r="C177" s="28">
        <v>2.5499999999999998</v>
      </c>
      <c r="D177" s="28"/>
      <c r="E177" s="28"/>
      <c r="F177" s="28"/>
      <c r="G177" s="28"/>
      <c r="H177" s="28"/>
      <c r="I177" s="28"/>
      <c r="J177" s="28"/>
      <c r="K177" s="28"/>
    </row>
    <row r="178" spans="1:13" hidden="1" x14ac:dyDescent="0.25">
      <c r="A178" s="28">
        <v>7</v>
      </c>
      <c r="B178" s="332">
        <v>3.04</v>
      </c>
      <c r="C178" s="28">
        <v>3.04</v>
      </c>
      <c r="D178" s="28"/>
      <c r="E178" s="28"/>
      <c r="F178" s="28"/>
      <c r="G178" s="28"/>
      <c r="H178" s="28"/>
      <c r="I178" s="28"/>
      <c r="J178" s="28"/>
      <c r="K178" s="28"/>
    </row>
    <row r="179" spans="1:13" hidden="1" x14ac:dyDescent="0.25">
      <c r="A179" s="28">
        <v>8</v>
      </c>
      <c r="B179" s="332">
        <v>3.27</v>
      </c>
      <c r="C179" s="28">
        <v>3.27</v>
      </c>
      <c r="D179" s="28"/>
      <c r="E179" s="28"/>
      <c r="F179" s="28"/>
      <c r="G179" s="28"/>
      <c r="H179" s="28"/>
      <c r="I179" s="28"/>
      <c r="J179" s="28"/>
      <c r="K179" s="28"/>
    </row>
    <row r="180" spans="1:13" hidden="1" x14ac:dyDescent="0.25">
      <c r="A180" s="28">
        <v>9</v>
      </c>
      <c r="B180" s="332">
        <v>3.36</v>
      </c>
      <c r="C180" s="28">
        <v>3.36</v>
      </c>
      <c r="D180" s="28"/>
      <c r="E180" s="28"/>
      <c r="F180" s="28"/>
      <c r="G180" s="28"/>
      <c r="H180" s="28"/>
      <c r="I180" s="28"/>
      <c r="J180" s="28"/>
      <c r="K180" s="28"/>
    </row>
    <row r="181" spans="1:13" ht="9.9499999999999993" customHeight="1" thickBot="1" x14ac:dyDescent="0.3"/>
    <row r="182" spans="1:13" ht="30" customHeight="1" thickBot="1" x14ac:dyDescent="0.3">
      <c r="A182" s="14" t="s">
        <v>21</v>
      </c>
      <c r="B182" s="360" t="s">
        <v>17</v>
      </c>
      <c r="C182" s="361"/>
      <c r="D182" s="361"/>
      <c r="E182" s="361"/>
      <c r="F182" s="361"/>
      <c r="G182" s="361"/>
      <c r="H182" s="361"/>
      <c r="I182" s="361"/>
      <c r="J182" s="361"/>
      <c r="K182" s="361"/>
      <c r="L182" s="286"/>
      <c r="M182" s="287"/>
    </row>
    <row r="183" spans="1:13" ht="16.5" thickBot="1" x14ac:dyDescent="0.3">
      <c r="A183" s="18" t="s">
        <v>20</v>
      </c>
      <c r="B183" s="234">
        <v>1421730</v>
      </c>
      <c r="C183" s="37">
        <v>1421731</v>
      </c>
      <c r="D183" s="237">
        <v>1421701</v>
      </c>
      <c r="E183" s="37">
        <v>1421732</v>
      </c>
      <c r="F183" s="36">
        <v>1421733</v>
      </c>
      <c r="G183" s="37">
        <v>1421734</v>
      </c>
      <c r="H183" s="36">
        <v>1421735</v>
      </c>
      <c r="I183" s="37">
        <v>1421736</v>
      </c>
      <c r="J183" s="244">
        <v>1421707</v>
      </c>
      <c r="K183" s="335">
        <v>1421708</v>
      </c>
      <c r="L183" s="288"/>
      <c r="M183" s="289"/>
    </row>
    <row r="184" spans="1:13" ht="24.75" customHeight="1" thickBot="1" x14ac:dyDescent="0.3">
      <c r="A184" s="16" t="s">
        <v>0</v>
      </c>
      <c r="B184" s="235" t="s">
        <v>12</v>
      </c>
      <c r="C184" s="15" t="s">
        <v>15</v>
      </c>
      <c r="D184" s="235">
        <v>15</v>
      </c>
      <c r="E184" s="15">
        <v>20</v>
      </c>
      <c r="F184" s="4">
        <v>25</v>
      </c>
      <c r="G184" s="15">
        <v>32</v>
      </c>
      <c r="H184" s="4">
        <v>40</v>
      </c>
      <c r="I184" s="15">
        <v>50</v>
      </c>
      <c r="J184" s="4">
        <v>65</v>
      </c>
      <c r="K184" s="184">
        <v>80</v>
      </c>
      <c r="L184" s="288"/>
      <c r="M184" s="289"/>
    </row>
    <row r="185" spans="1:13" ht="49.5" customHeight="1" thickBot="1" x14ac:dyDescent="0.3">
      <c r="A185" s="20" t="s">
        <v>6</v>
      </c>
      <c r="B185" s="307" t="e">
        <f>IF($A$189&gt;B188,"#NV",(LOOKUP($A$189,B190:B275,$A190:$A275)+B189))</f>
        <v>#DIV/0!</v>
      </c>
      <c r="C185" s="336" t="e">
        <f t="shared" ref="C185:K185" si="4">IF($A$189&gt;C188,"#NV",(LOOKUP($A$189,C190:C275,$A190:$A275)+C189))</f>
        <v>#DIV/0!</v>
      </c>
      <c r="D185" s="333" t="e">
        <f t="shared" si="4"/>
        <v>#DIV/0!</v>
      </c>
      <c r="E185" s="336" t="e">
        <f t="shared" si="4"/>
        <v>#DIV/0!</v>
      </c>
      <c r="F185" s="333" t="e">
        <f t="shared" si="4"/>
        <v>#DIV/0!</v>
      </c>
      <c r="G185" s="336" t="e">
        <f t="shared" si="4"/>
        <v>#DIV/0!</v>
      </c>
      <c r="H185" s="333" t="e">
        <f t="shared" si="4"/>
        <v>#DIV/0!</v>
      </c>
      <c r="I185" s="336" t="e">
        <f t="shared" si="4"/>
        <v>#DIV/0!</v>
      </c>
      <c r="J185" s="333" t="e">
        <f t="shared" si="4"/>
        <v>#DIV/0!</v>
      </c>
      <c r="K185" s="321" t="e">
        <f t="shared" si="4"/>
        <v>#DIV/0!</v>
      </c>
      <c r="L185" s="288"/>
      <c r="M185" s="289"/>
    </row>
    <row r="186" spans="1:13" ht="41.25" customHeight="1" thickBot="1" x14ac:dyDescent="0.3">
      <c r="A186" s="211" t="s">
        <v>18</v>
      </c>
      <c r="B186" s="310" t="e">
        <f t="shared" ref="B186:K186" si="5">IF(B185="#NV","#NV",B187)</f>
        <v>#DIV/0!</v>
      </c>
      <c r="C186" s="313" t="e">
        <f t="shared" si="5"/>
        <v>#DIV/0!</v>
      </c>
      <c r="D186" s="314" t="e">
        <f t="shared" si="5"/>
        <v>#DIV/0!</v>
      </c>
      <c r="E186" s="313" t="e">
        <f t="shared" si="5"/>
        <v>#DIV/0!</v>
      </c>
      <c r="F186" s="314" t="e">
        <f t="shared" si="5"/>
        <v>#DIV/0!</v>
      </c>
      <c r="G186" s="313" t="e">
        <f t="shared" si="5"/>
        <v>#DIV/0!</v>
      </c>
      <c r="H186" s="314" t="e">
        <f t="shared" si="5"/>
        <v>#DIV/0!</v>
      </c>
      <c r="I186" s="313" t="e">
        <f t="shared" si="5"/>
        <v>#DIV/0!</v>
      </c>
      <c r="J186" s="314" t="e">
        <f t="shared" si="5"/>
        <v>#DIV/0!</v>
      </c>
      <c r="K186" s="337" t="e">
        <f t="shared" si="5"/>
        <v>#DIV/0!</v>
      </c>
      <c r="L186" s="288"/>
      <c r="M186" s="289"/>
    </row>
    <row r="187" spans="1:13" ht="18.75" hidden="1" thickBot="1" x14ac:dyDescent="0.3">
      <c r="A187" s="41"/>
      <c r="B187" s="85">
        <f>($L$5*4000)/(PI()*16^2)</f>
        <v>0</v>
      </c>
      <c r="C187" s="59">
        <f>($L$5*4000)/(PI()*16^2)</f>
        <v>0</v>
      </c>
      <c r="D187" s="85">
        <f>($L$5*4000)/(PI()*16^2)</f>
        <v>0</v>
      </c>
      <c r="E187" s="43">
        <f>($L$5*4000)/(PI()*21.6^2)</f>
        <v>0</v>
      </c>
      <c r="F187" s="43">
        <f>($L$5*4000)/(PI()*27.2^2)</f>
        <v>0</v>
      </c>
      <c r="G187" s="43">
        <f>($L$5*4000)/(PI()*35.9^2)</f>
        <v>0</v>
      </c>
      <c r="H187" s="43">
        <f>($L$5*4000)/(PI()*41.8^2)</f>
        <v>0</v>
      </c>
      <c r="I187" s="43">
        <f>($L$5*4000)/(PI()*54.5^2)</f>
        <v>0</v>
      </c>
      <c r="J187" s="85">
        <f>($L$5*4000)/(PI()*70.3^2)</f>
        <v>0</v>
      </c>
      <c r="K187" s="49">
        <f>($L$5*4000)/(PI()*82.5^2)</f>
        <v>0</v>
      </c>
      <c r="L187" s="288"/>
      <c r="M187" s="289"/>
    </row>
    <row r="188" spans="1:13" ht="16.5" thickBot="1" x14ac:dyDescent="0.3">
      <c r="A188" s="20" t="s">
        <v>1</v>
      </c>
      <c r="B188" s="331">
        <v>1</v>
      </c>
      <c r="C188" s="316">
        <v>3.67</v>
      </c>
      <c r="D188" s="331">
        <v>6</v>
      </c>
      <c r="E188" s="319">
        <v>6.8</v>
      </c>
      <c r="F188" s="317">
        <v>10</v>
      </c>
      <c r="G188" s="319">
        <v>20.67</v>
      </c>
      <c r="H188" s="317">
        <v>28.09</v>
      </c>
      <c r="I188" s="319">
        <v>41.38</v>
      </c>
      <c r="J188" s="317">
        <v>51.2</v>
      </c>
      <c r="K188" s="338">
        <v>70.5</v>
      </c>
      <c r="L188" s="290"/>
      <c r="M188" s="291"/>
    </row>
    <row r="189" spans="1:13" ht="24.75" hidden="1" thickBot="1" x14ac:dyDescent="0.3">
      <c r="A189" s="25" t="e">
        <f>(($A$5/1000)/(SQRT($A$3/100)))</f>
        <v>#DIV/0!</v>
      </c>
      <c r="B189" s="236">
        <v>0.1</v>
      </c>
      <c r="C189" s="30">
        <v>0.1</v>
      </c>
      <c r="D189" s="236">
        <v>0.1</v>
      </c>
      <c r="E189" s="23">
        <v>0.1</v>
      </c>
      <c r="F189" s="22">
        <v>0.1</v>
      </c>
      <c r="G189" s="23">
        <v>0.1</v>
      </c>
      <c r="H189" s="22">
        <v>0.1</v>
      </c>
      <c r="I189" s="23">
        <v>0.1</v>
      </c>
      <c r="J189" s="22">
        <v>0.1</v>
      </c>
      <c r="K189" s="60">
        <v>0.1</v>
      </c>
    </row>
    <row r="190" spans="1:13" ht="16.5" hidden="1" x14ac:dyDescent="0.3">
      <c r="A190" s="61">
        <v>0.5</v>
      </c>
      <c r="B190" s="55">
        <v>0.58000000000000096</v>
      </c>
      <c r="C190" s="69">
        <v>0.03</v>
      </c>
      <c r="D190" s="238">
        <v>0.41</v>
      </c>
      <c r="E190" s="65">
        <v>0.2</v>
      </c>
      <c r="F190" s="55">
        <v>0.25</v>
      </c>
      <c r="G190" s="65">
        <v>0.39999999999999902</v>
      </c>
      <c r="H190" s="55">
        <v>0.3</v>
      </c>
      <c r="I190" s="73">
        <v>0.95</v>
      </c>
      <c r="J190" s="6">
        <v>7</v>
      </c>
      <c r="K190" s="190">
        <v>11.8</v>
      </c>
    </row>
    <row r="191" spans="1:13" ht="16.5" hidden="1" x14ac:dyDescent="0.3">
      <c r="A191" s="61">
        <v>0.6</v>
      </c>
      <c r="B191" s="55">
        <v>0.6</v>
      </c>
      <c r="C191" s="69">
        <v>0.03</v>
      </c>
      <c r="D191" s="239">
        <v>0.45</v>
      </c>
      <c r="E191" s="65">
        <v>0.27</v>
      </c>
      <c r="F191" s="55">
        <v>0.31</v>
      </c>
      <c r="G191" s="65">
        <v>0.52</v>
      </c>
      <c r="H191" s="55">
        <v>0.39</v>
      </c>
      <c r="I191" s="73">
        <v>1.2</v>
      </c>
      <c r="J191" s="10">
        <v>8.8000000000000007</v>
      </c>
      <c r="K191" s="192">
        <v>15.3</v>
      </c>
    </row>
    <row r="192" spans="1:13" ht="16.5" hidden="1" x14ac:dyDescent="0.3">
      <c r="A192" s="61">
        <v>0.7</v>
      </c>
      <c r="B192" s="55">
        <v>0.62</v>
      </c>
      <c r="C192" s="69">
        <v>0.03</v>
      </c>
      <c r="D192" s="239">
        <v>0.48</v>
      </c>
      <c r="E192" s="65">
        <v>0.34</v>
      </c>
      <c r="F192" s="55">
        <v>0.37</v>
      </c>
      <c r="G192" s="65">
        <v>0.64</v>
      </c>
      <c r="H192" s="55">
        <v>0.48</v>
      </c>
      <c r="I192" s="73">
        <v>1.45</v>
      </c>
      <c r="J192" s="10">
        <v>9</v>
      </c>
      <c r="K192" s="192">
        <v>17.7</v>
      </c>
    </row>
    <row r="193" spans="1:11" ht="16.5" hidden="1" x14ac:dyDescent="0.3">
      <c r="A193" s="61">
        <v>0.8</v>
      </c>
      <c r="B193" s="55">
        <v>0.64</v>
      </c>
      <c r="C193" s="69">
        <v>7.0000000000000007E-2</v>
      </c>
      <c r="D193" s="239">
        <v>0.51</v>
      </c>
      <c r="E193" s="65">
        <v>0.41</v>
      </c>
      <c r="F193" s="55">
        <v>0.43</v>
      </c>
      <c r="G193" s="65">
        <v>0.76</v>
      </c>
      <c r="H193" s="55">
        <v>0.56999999999999995</v>
      </c>
      <c r="I193" s="73">
        <v>1.7</v>
      </c>
      <c r="J193" s="10">
        <v>9.4</v>
      </c>
      <c r="K193" s="192">
        <v>18.8</v>
      </c>
    </row>
    <row r="194" spans="1:11" ht="16.5" hidden="1" x14ac:dyDescent="0.3">
      <c r="A194" s="62">
        <v>0.9</v>
      </c>
      <c r="B194" s="56">
        <v>0.66</v>
      </c>
      <c r="C194" s="70">
        <v>0.11</v>
      </c>
      <c r="D194" s="239">
        <v>0.54</v>
      </c>
      <c r="E194" s="66">
        <v>0.48</v>
      </c>
      <c r="F194" s="56">
        <v>0.49</v>
      </c>
      <c r="G194" s="66">
        <v>0.88</v>
      </c>
      <c r="H194" s="56">
        <v>0.66</v>
      </c>
      <c r="I194" s="74">
        <v>1.95</v>
      </c>
      <c r="J194" s="10">
        <v>10</v>
      </c>
      <c r="K194" s="192">
        <v>19.2</v>
      </c>
    </row>
    <row r="195" spans="1:11" ht="16.5" hidden="1" x14ac:dyDescent="0.3">
      <c r="A195" s="63">
        <v>1</v>
      </c>
      <c r="B195" s="57">
        <v>0.68</v>
      </c>
      <c r="C195" s="71">
        <v>0.15</v>
      </c>
      <c r="D195" s="239">
        <v>0.57999999999999996</v>
      </c>
      <c r="E195" s="67">
        <v>0.55000000000000004</v>
      </c>
      <c r="F195" s="57">
        <v>0.55000000000000004</v>
      </c>
      <c r="G195" s="67">
        <v>1</v>
      </c>
      <c r="H195" s="57">
        <v>0.75</v>
      </c>
      <c r="I195" s="75">
        <v>2.2000000000000002</v>
      </c>
      <c r="J195" s="10">
        <v>10.5</v>
      </c>
      <c r="K195" s="192">
        <v>19.7</v>
      </c>
    </row>
    <row r="196" spans="1:11" ht="16.5" hidden="1" x14ac:dyDescent="0.3">
      <c r="A196" s="64">
        <v>1.1000000000000001</v>
      </c>
      <c r="B196" s="54">
        <v>0.7</v>
      </c>
      <c r="C196" s="72">
        <v>0.19</v>
      </c>
      <c r="D196" s="239">
        <v>0.63</v>
      </c>
      <c r="E196" s="68">
        <v>0.62</v>
      </c>
      <c r="F196" s="54">
        <v>0.61</v>
      </c>
      <c r="G196" s="68">
        <v>1.1200000000000001</v>
      </c>
      <c r="H196" s="54">
        <v>0.84</v>
      </c>
      <c r="I196" s="76">
        <v>2.4500000000000002</v>
      </c>
      <c r="J196" s="10">
        <v>11.1</v>
      </c>
      <c r="K196" s="192">
        <v>20.2</v>
      </c>
    </row>
    <row r="197" spans="1:11" ht="16.5" hidden="1" x14ac:dyDescent="0.3">
      <c r="A197" s="61">
        <v>1.2</v>
      </c>
      <c r="B197" s="55">
        <v>0.72</v>
      </c>
      <c r="C197" s="69">
        <v>0.23</v>
      </c>
      <c r="D197" s="239">
        <v>0.68</v>
      </c>
      <c r="E197" s="65">
        <v>0.69</v>
      </c>
      <c r="F197" s="55">
        <v>0.67</v>
      </c>
      <c r="G197" s="65">
        <v>1.24</v>
      </c>
      <c r="H197" s="55">
        <v>0.93</v>
      </c>
      <c r="I197" s="73">
        <v>2.7</v>
      </c>
      <c r="J197" s="10">
        <v>11.7</v>
      </c>
      <c r="K197" s="192">
        <v>20.7</v>
      </c>
    </row>
    <row r="198" spans="1:11" ht="16.5" hidden="1" x14ac:dyDescent="0.3">
      <c r="A198" s="61">
        <v>1.3</v>
      </c>
      <c r="B198" s="55">
        <v>0.74</v>
      </c>
      <c r="C198" s="69">
        <v>0.27</v>
      </c>
      <c r="D198" s="239">
        <v>0.73</v>
      </c>
      <c r="E198" s="65">
        <v>0.76</v>
      </c>
      <c r="F198" s="55">
        <v>0.73</v>
      </c>
      <c r="G198" s="65">
        <v>1.36</v>
      </c>
      <c r="H198" s="55">
        <v>1.02</v>
      </c>
      <c r="I198" s="73">
        <v>2.95</v>
      </c>
      <c r="J198" s="10">
        <v>12.2</v>
      </c>
      <c r="K198" s="192">
        <v>21.4</v>
      </c>
    </row>
    <row r="199" spans="1:11" ht="16.5" hidden="1" x14ac:dyDescent="0.3">
      <c r="A199" s="61">
        <v>1.4</v>
      </c>
      <c r="B199" s="55">
        <v>0.76</v>
      </c>
      <c r="C199" s="69">
        <v>0.31</v>
      </c>
      <c r="D199" s="239">
        <v>0.78</v>
      </c>
      <c r="E199" s="65">
        <v>0.83</v>
      </c>
      <c r="F199" s="55">
        <v>0.79</v>
      </c>
      <c r="G199" s="65">
        <v>1.48</v>
      </c>
      <c r="H199" s="55">
        <v>1.1100000000000001</v>
      </c>
      <c r="I199" s="73">
        <v>3.2</v>
      </c>
      <c r="J199" s="10">
        <v>12.7</v>
      </c>
      <c r="K199" s="192">
        <v>22.2</v>
      </c>
    </row>
    <row r="200" spans="1:11" ht="16.5" hidden="1" x14ac:dyDescent="0.3">
      <c r="A200" s="61">
        <v>1.5</v>
      </c>
      <c r="B200" s="55">
        <v>0.78</v>
      </c>
      <c r="C200" s="69">
        <v>0.35</v>
      </c>
      <c r="D200" s="239">
        <v>0.83</v>
      </c>
      <c r="E200" s="65">
        <v>0.9</v>
      </c>
      <c r="F200" s="55">
        <v>0.85</v>
      </c>
      <c r="G200" s="65">
        <v>1.6</v>
      </c>
      <c r="H200" s="55">
        <v>1.2</v>
      </c>
      <c r="I200" s="73">
        <v>3.45</v>
      </c>
      <c r="J200" s="10">
        <v>13.3</v>
      </c>
      <c r="K200" s="192">
        <v>22.9</v>
      </c>
    </row>
    <row r="201" spans="1:11" ht="16.5" hidden="1" x14ac:dyDescent="0.3">
      <c r="A201" s="61">
        <v>1.6</v>
      </c>
      <c r="B201" s="55">
        <v>0.79999999999999905</v>
      </c>
      <c r="C201" s="69">
        <v>0.39</v>
      </c>
      <c r="D201" s="239">
        <v>0.88</v>
      </c>
      <c r="E201" s="65">
        <v>0.97</v>
      </c>
      <c r="F201" s="55">
        <v>0.91</v>
      </c>
      <c r="G201" s="65">
        <v>1.72</v>
      </c>
      <c r="H201" s="55">
        <v>1.29</v>
      </c>
      <c r="I201" s="73">
        <v>3.7</v>
      </c>
      <c r="J201" s="10">
        <v>13.9</v>
      </c>
      <c r="K201" s="192">
        <v>23.6</v>
      </c>
    </row>
    <row r="202" spans="1:11" ht="16.5" hidden="1" x14ac:dyDescent="0.3">
      <c r="A202" s="61">
        <v>1.7</v>
      </c>
      <c r="B202" s="55">
        <v>0.81999999999999895</v>
      </c>
      <c r="C202" s="69">
        <v>0.43</v>
      </c>
      <c r="D202" s="239">
        <v>0.93</v>
      </c>
      <c r="E202" s="65">
        <v>1.04</v>
      </c>
      <c r="F202" s="55">
        <v>0.97</v>
      </c>
      <c r="G202" s="65">
        <v>1.84</v>
      </c>
      <c r="H202" s="55">
        <v>1.38</v>
      </c>
      <c r="I202" s="73">
        <v>3.95</v>
      </c>
      <c r="J202" s="10">
        <v>14.4</v>
      </c>
      <c r="K202" s="192">
        <v>24.2</v>
      </c>
    </row>
    <row r="203" spans="1:11" ht="16.5" hidden="1" x14ac:dyDescent="0.3">
      <c r="A203" s="61">
        <v>1.8</v>
      </c>
      <c r="B203" s="55">
        <v>0.83999999999999897</v>
      </c>
      <c r="C203" s="69">
        <v>0.47</v>
      </c>
      <c r="D203" s="239">
        <v>0.97</v>
      </c>
      <c r="E203" s="65">
        <v>1.1100000000000001</v>
      </c>
      <c r="F203" s="55">
        <v>1.03</v>
      </c>
      <c r="G203" s="65">
        <v>1.96</v>
      </c>
      <c r="H203" s="55">
        <v>1.47</v>
      </c>
      <c r="I203" s="73">
        <v>4.2</v>
      </c>
      <c r="J203" s="10">
        <v>14.8</v>
      </c>
      <c r="K203" s="192">
        <v>24.9</v>
      </c>
    </row>
    <row r="204" spans="1:11" ht="16.5" hidden="1" x14ac:dyDescent="0.3">
      <c r="A204" s="62">
        <v>1.9</v>
      </c>
      <c r="B204" s="56">
        <v>0.85999999999999899</v>
      </c>
      <c r="C204" s="70">
        <v>0.51</v>
      </c>
      <c r="D204" s="239">
        <v>1.02</v>
      </c>
      <c r="E204" s="66">
        <v>1.18</v>
      </c>
      <c r="F204" s="56">
        <v>1.0900000000000001</v>
      </c>
      <c r="G204" s="66">
        <v>2.08</v>
      </c>
      <c r="H204" s="56">
        <v>1.56</v>
      </c>
      <c r="I204" s="74">
        <v>4.45</v>
      </c>
      <c r="J204" s="10">
        <v>15.4</v>
      </c>
      <c r="K204" s="192">
        <v>25.4</v>
      </c>
    </row>
    <row r="205" spans="1:11" ht="16.5" hidden="1" x14ac:dyDescent="0.3">
      <c r="A205" s="63">
        <v>2</v>
      </c>
      <c r="B205" s="57">
        <v>0.86</v>
      </c>
      <c r="C205" s="71">
        <v>0.67</v>
      </c>
      <c r="D205" s="239">
        <v>1.07</v>
      </c>
      <c r="E205" s="67">
        <v>1.26</v>
      </c>
      <c r="F205" s="57">
        <v>1.1499999999999999</v>
      </c>
      <c r="G205" s="67">
        <v>2.2000000000000002</v>
      </c>
      <c r="H205" s="57">
        <v>1.65</v>
      </c>
      <c r="I205" s="75">
        <v>4.75</v>
      </c>
      <c r="J205" s="10">
        <v>15.9</v>
      </c>
      <c r="K205" s="192">
        <v>25.8</v>
      </c>
    </row>
    <row r="206" spans="1:11" ht="16.5" hidden="1" x14ac:dyDescent="0.3">
      <c r="A206" s="64">
        <v>2.1</v>
      </c>
      <c r="B206" s="54">
        <v>0.9</v>
      </c>
      <c r="C206" s="72">
        <v>0.76</v>
      </c>
      <c r="D206" s="239">
        <v>1.1200000000000001</v>
      </c>
      <c r="E206" s="68">
        <v>1.41</v>
      </c>
      <c r="F206" s="54">
        <v>1.23</v>
      </c>
      <c r="G206" s="68">
        <v>2.34</v>
      </c>
      <c r="H206" s="54">
        <v>1.81</v>
      </c>
      <c r="I206" s="76">
        <v>5.0999999999999996</v>
      </c>
      <c r="J206" s="10">
        <v>16.5</v>
      </c>
      <c r="K206" s="192">
        <v>26.5</v>
      </c>
    </row>
    <row r="207" spans="1:11" ht="16.5" hidden="1" x14ac:dyDescent="0.3">
      <c r="A207" s="61">
        <v>2.2000000000000002</v>
      </c>
      <c r="B207" s="55">
        <v>0.94</v>
      </c>
      <c r="C207" s="69">
        <v>0.85</v>
      </c>
      <c r="D207" s="239">
        <v>1.1599999999999999</v>
      </c>
      <c r="E207" s="65">
        <v>1.56</v>
      </c>
      <c r="F207" s="55">
        <v>1.31</v>
      </c>
      <c r="G207" s="65">
        <v>2.48</v>
      </c>
      <c r="H207" s="55">
        <v>1.97</v>
      </c>
      <c r="I207" s="73">
        <v>5.45</v>
      </c>
      <c r="J207" s="10">
        <v>17.100000000000001</v>
      </c>
      <c r="K207" s="192">
        <v>27.2</v>
      </c>
    </row>
    <row r="208" spans="1:11" ht="16.5" hidden="1" x14ac:dyDescent="0.3">
      <c r="A208" s="61">
        <v>2.2999999999999998</v>
      </c>
      <c r="B208" s="55">
        <v>0.98</v>
      </c>
      <c r="C208" s="69">
        <v>0.94</v>
      </c>
      <c r="D208" s="239">
        <v>1.22</v>
      </c>
      <c r="E208" s="65">
        <v>1.71</v>
      </c>
      <c r="F208" s="55">
        <v>1.39</v>
      </c>
      <c r="G208" s="65">
        <v>2.62</v>
      </c>
      <c r="H208" s="55">
        <v>2.13</v>
      </c>
      <c r="I208" s="73">
        <v>5.8</v>
      </c>
      <c r="J208" s="10">
        <v>17.600000000000001</v>
      </c>
      <c r="K208" s="192">
        <v>27.5</v>
      </c>
    </row>
    <row r="209" spans="1:11" ht="16.5" hidden="1" x14ac:dyDescent="0.3">
      <c r="A209" s="61">
        <v>2.4</v>
      </c>
      <c r="B209" s="55">
        <v>1.02</v>
      </c>
      <c r="C209" s="69">
        <v>1.03</v>
      </c>
      <c r="D209" s="239">
        <v>1.27</v>
      </c>
      <c r="E209" s="65">
        <v>1.86</v>
      </c>
      <c r="F209" s="55">
        <v>1.47</v>
      </c>
      <c r="G209" s="65">
        <v>2.76</v>
      </c>
      <c r="H209" s="55">
        <v>2.29</v>
      </c>
      <c r="I209" s="73">
        <v>6.15</v>
      </c>
      <c r="J209" s="10">
        <v>18.100000000000001</v>
      </c>
      <c r="K209" s="192">
        <v>27.8</v>
      </c>
    </row>
    <row r="210" spans="1:11" ht="16.5" hidden="1" x14ac:dyDescent="0.3">
      <c r="A210" s="61">
        <v>2.5</v>
      </c>
      <c r="B210" s="55">
        <v>1.06</v>
      </c>
      <c r="C210" s="69">
        <v>1.1200000000000001</v>
      </c>
      <c r="D210" s="239">
        <v>1.33</v>
      </c>
      <c r="E210" s="65">
        <v>2.0099999999999998</v>
      </c>
      <c r="F210" s="55">
        <v>1.55</v>
      </c>
      <c r="G210" s="65">
        <v>2.9</v>
      </c>
      <c r="H210" s="55">
        <v>2.4500000000000002</v>
      </c>
      <c r="I210" s="73">
        <v>6.5</v>
      </c>
      <c r="J210" s="10">
        <v>18.7</v>
      </c>
      <c r="K210" s="192">
        <v>28.3</v>
      </c>
    </row>
    <row r="211" spans="1:11" ht="16.5" hidden="1" x14ac:dyDescent="0.3">
      <c r="A211" s="61">
        <v>2.6</v>
      </c>
      <c r="B211" s="55">
        <v>1.1000000000000001</v>
      </c>
      <c r="C211" s="69">
        <v>1.21</v>
      </c>
      <c r="D211" s="239">
        <v>1.39</v>
      </c>
      <c r="E211" s="65">
        <v>2.16</v>
      </c>
      <c r="F211" s="55">
        <v>1.63</v>
      </c>
      <c r="G211" s="65">
        <v>3.04</v>
      </c>
      <c r="H211" s="55">
        <v>2.61</v>
      </c>
      <c r="I211" s="73">
        <v>6.85</v>
      </c>
      <c r="J211" s="10">
        <v>19.3</v>
      </c>
      <c r="K211" s="192">
        <v>28.8</v>
      </c>
    </row>
    <row r="212" spans="1:11" ht="16.5" hidden="1" x14ac:dyDescent="0.3">
      <c r="A212" s="61">
        <v>2.7</v>
      </c>
      <c r="B212" s="55">
        <v>1.1399999999999999</v>
      </c>
      <c r="C212" s="69">
        <v>1.3</v>
      </c>
      <c r="D212" s="239">
        <v>1.6</v>
      </c>
      <c r="E212" s="65">
        <v>2.31</v>
      </c>
      <c r="F212" s="55">
        <v>1.71</v>
      </c>
      <c r="G212" s="65">
        <v>3.18</v>
      </c>
      <c r="H212" s="55">
        <v>2.77</v>
      </c>
      <c r="I212" s="73">
        <v>7.2</v>
      </c>
      <c r="J212" s="10">
        <v>19.8</v>
      </c>
      <c r="K212" s="192">
        <v>29.1</v>
      </c>
    </row>
    <row r="213" spans="1:11" ht="16.5" hidden="1" x14ac:dyDescent="0.3">
      <c r="A213" s="61">
        <v>2.8</v>
      </c>
      <c r="B213" s="55">
        <v>1.18</v>
      </c>
      <c r="C213" s="69">
        <v>1.39</v>
      </c>
      <c r="D213" s="239">
        <v>1.81</v>
      </c>
      <c r="E213" s="65">
        <v>2.46</v>
      </c>
      <c r="F213" s="55">
        <v>1.79</v>
      </c>
      <c r="G213" s="65">
        <v>3.32</v>
      </c>
      <c r="H213" s="55">
        <v>2.93</v>
      </c>
      <c r="I213" s="73">
        <v>7.55</v>
      </c>
      <c r="J213" s="10">
        <v>20.2</v>
      </c>
      <c r="K213" s="192">
        <v>29.4</v>
      </c>
    </row>
    <row r="214" spans="1:11" ht="16.5" hidden="1" x14ac:dyDescent="0.3">
      <c r="A214" s="62">
        <v>2.9</v>
      </c>
      <c r="B214" s="56">
        <v>1.22</v>
      </c>
      <c r="C214" s="70">
        <v>1.48</v>
      </c>
      <c r="D214" s="239">
        <v>2.0299999999999998</v>
      </c>
      <c r="E214" s="66">
        <v>2.61</v>
      </c>
      <c r="F214" s="56">
        <v>1.87</v>
      </c>
      <c r="G214" s="66">
        <v>3.46</v>
      </c>
      <c r="H214" s="56">
        <v>3.09</v>
      </c>
      <c r="I214" s="74">
        <v>7.9</v>
      </c>
      <c r="J214" s="10">
        <v>20.7</v>
      </c>
      <c r="K214" s="192">
        <v>29.8</v>
      </c>
    </row>
    <row r="215" spans="1:11" ht="16.5" hidden="1" x14ac:dyDescent="0.3">
      <c r="A215" s="63">
        <v>3</v>
      </c>
      <c r="B215" s="57">
        <v>1.36</v>
      </c>
      <c r="C215" s="71">
        <v>1.55</v>
      </c>
      <c r="D215" s="239">
        <v>2.25</v>
      </c>
      <c r="E215" s="67">
        <v>2.7</v>
      </c>
      <c r="F215" s="57">
        <v>2</v>
      </c>
      <c r="G215" s="67">
        <v>3.67</v>
      </c>
      <c r="H215" s="57">
        <v>3.1</v>
      </c>
      <c r="I215" s="75">
        <v>8.8000000000000007</v>
      </c>
      <c r="J215" s="10">
        <v>21.1</v>
      </c>
      <c r="K215" s="192">
        <v>30.1</v>
      </c>
    </row>
    <row r="216" spans="1:11" ht="16.5" hidden="1" x14ac:dyDescent="0.3">
      <c r="A216" s="64">
        <v>3.1</v>
      </c>
      <c r="B216" s="54">
        <v>1.41</v>
      </c>
      <c r="C216" s="72">
        <v>1.66</v>
      </c>
      <c r="D216" s="239">
        <v>2.61</v>
      </c>
      <c r="E216" s="68">
        <v>2.85</v>
      </c>
      <c r="F216" s="54">
        <v>2.12</v>
      </c>
      <c r="G216" s="68">
        <v>3.85</v>
      </c>
      <c r="H216" s="54">
        <v>3.3</v>
      </c>
      <c r="I216" s="76">
        <v>9.4</v>
      </c>
      <c r="J216" s="10">
        <v>21.8</v>
      </c>
      <c r="K216" s="192">
        <v>30.9</v>
      </c>
    </row>
    <row r="217" spans="1:11" ht="16.5" hidden="1" x14ac:dyDescent="0.3">
      <c r="A217" s="61">
        <v>3.2</v>
      </c>
      <c r="B217" s="55">
        <v>1.46</v>
      </c>
      <c r="C217" s="69">
        <v>1.77</v>
      </c>
      <c r="D217" s="239">
        <v>2.97</v>
      </c>
      <c r="E217" s="65">
        <v>3</v>
      </c>
      <c r="F217" s="55">
        <v>2.2400000000000002</v>
      </c>
      <c r="G217" s="65">
        <v>4.03</v>
      </c>
      <c r="H217" s="55">
        <v>3.5</v>
      </c>
      <c r="I217" s="73">
        <v>10</v>
      </c>
      <c r="J217" s="10">
        <v>22.5</v>
      </c>
      <c r="K217" s="192">
        <v>31.6</v>
      </c>
    </row>
    <row r="218" spans="1:11" ht="16.5" hidden="1" x14ac:dyDescent="0.3">
      <c r="A218" s="61">
        <v>3.3</v>
      </c>
      <c r="B218" s="55">
        <v>1.51</v>
      </c>
      <c r="C218" s="69">
        <v>1.88</v>
      </c>
      <c r="D218" s="239">
        <v>3.29</v>
      </c>
      <c r="E218" s="65">
        <v>3.15</v>
      </c>
      <c r="F218" s="55">
        <v>2.36</v>
      </c>
      <c r="G218" s="65">
        <v>4.21</v>
      </c>
      <c r="H218" s="55">
        <v>3.7</v>
      </c>
      <c r="I218" s="73">
        <v>10.6</v>
      </c>
      <c r="J218" s="10">
        <v>23.2</v>
      </c>
      <c r="K218" s="192">
        <v>32.5</v>
      </c>
    </row>
    <row r="219" spans="1:11" ht="16.5" hidden="1" x14ac:dyDescent="0.3">
      <c r="A219" s="61">
        <v>3.4</v>
      </c>
      <c r="B219" s="55">
        <v>1.56</v>
      </c>
      <c r="C219" s="69">
        <v>1.99</v>
      </c>
      <c r="D219" s="239">
        <v>3.6</v>
      </c>
      <c r="E219" s="65">
        <v>3.3</v>
      </c>
      <c r="F219" s="55">
        <v>2.48</v>
      </c>
      <c r="G219" s="65">
        <v>4.3899999999999997</v>
      </c>
      <c r="H219" s="55">
        <v>3.9</v>
      </c>
      <c r="I219" s="73">
        <v>11.2</v>
      </c>
      <c r="J219" s="10">
        <v>23.8</v>
      </c>
      <c r="K219" s="192">
        <v>33.5</v>
      </c>
    </row>
    <row r="220" spans="1:11" ht="16.5" hidden="1" x14ac:dyDescent="0.3">
      <c r="A220" s="61">
        <v>3.5</v>
      </c>
      <c r="B220" s="55">
        <v>1.61</v>
      </c>
      <c r="C220" s="69">
        <v>2.1</v>
      </c>
      <c r="D220" s="239">
        <v>3.85</v>
      </c>
      <c r="E220" s="65">
        <v>3.45</v>
      </c>
      <c r="F220" s="55">
        <v>2.6</v>
      </c>
      <c r="G220" s="65">
        <v>4.57</v>
      </c>
      <c r="H220" s="55">
        <v>4.0999999999999996</v>
      </c>
      <c r="I220" s="73">
        <v>11.8</v>
      </c>
      <c r="J220" s="10">
        <v>24.9</v>
      </c>
      <c r="K220" s="192">
        <v>34.799999999999997</v>
      </c>
    </row>
    <row r="221" spans="1:11" ht="16.5" hidden="1" x14ac:dyDescent="0.3">
      <c r="A221" s="61">
        <v>3.6</v>
      </c>
      <c r="B221" s="55">
        <v>1.66</v>
      </c>
      <c r="C221" s="69">
        <v>2.21</v>
      </c>
      <c r="D221" s="239">
        <v>4.09</v>
      </c>
      <c r="E221" s="65">
        <v>3.6</v>
      </c>
      <c r="F221" s="55">
        <v>2.72</v>
      </c>
      <c r="G221" s="65">
        <v>4.75</v>
      </c>
      <c r="H221" s="55">
        <v>4.3</v>
      </c>
      <c r="I221" s="73">
        <v>12.4</v>
      </c>
      <c r="J221" s="10">
        <v>25.9</v>
      </c>
      <c r="K221" s="192">
        <v>36.1</v>
      </c>
    </row>
    <row r="222" spans="1:11" ht="16.5" hidden="1" x14ac:dyDescent="0.3">
      <c r="A222" s="61">
        <v>3.7</v>
      </c>
      <c r="B222" s="55">
        <v>1.71</v>
      </c>
      <c r="C222" s="69">
        <v>2.3199999999999998</v>
      </c>
      <c r="D222" s="239">
        <v>4.3099999999999996</v>
      </c>
      <c r="E222" s="65">
        <v>3.75</v>
      </c>
      <c r="F222" s="55">
        <v>2.84</v>
      </c>
      <c r="G222" s="65">
        <v>4.93</v>
      </c>
      <c r="H222" s="55">
        <v>4.5</v>
      </c>
      <c r="I222" s="73">
        <v>13</v>
      </c>
      <c r="J222" s="10">
        <v>26.9</v>
      </c>
      <c r="K222" s="192">
        <v>37.5</v>
      </c>
    </row>
    <row r="223" spans="1:11" ht="16.5" hidden="1" x14ac:dyDescent="0.3">
      <c r="A223" s="61">
        <v>3.8</v>
      </c>
      <c r="B223" s="55">
        <v>1.76</v>
      </c>
      <c r="C223" s="69">
        <v>2.4300000000000002</v>
      </c>
      <c r="D223" s="239">
        <v>4.53</v>
      </c>
      <c r="E223" s="65">
        <v>3.9</v>
      </c>
      <c r="F223" s="55">
        <v>2.96</v>
      </c>
      <c r="G223" s="65">
        <v>5.1100000000000003</v>
      </c>
      <c r="H223" s="55">
        <v>4.7</v>
      </c>
      <c r="I223" s="73">
        <v>13.6</v>
      </c>
      <c r="J223" s="10">
        <v>28</v>
      </c>
      <c r="K223" s="192">
        <v>38.9</v>
      </c>
    </row>
    <row r="224" spans="1:11" ht="16.5" hidden="1" x14ac:dyDescent="0.3">
      <c r="A224" s="62">
        <v>3.9</v>
      </c>
      <c r="B224" s="56">
        <v>1.81</v>
      </c>
      <c r="C224" s="70">
        <v>2.54</v>
      </c>
      <c r="D224" s="239">
        <v>4.7300000000000004</v>
      </c>
      <c r="E224" s="66">
        <v>4.05</v>
      </c>
      <c r="F224" s="56">
        <v>3.08</v>
      </c>
      <c r="G224" s="66">
        <v>5.29</v>
      </c>
      <c r="H224" s="56">
        <v>4.9000000000000004</v>
      </c>
      <c r="I224" s="74">
        <v>14.2</v>
      </c>
      <c r="J224" s="10">
        <v>29</v>
      </c>
      <c r="K224" s="192">
        <v>40.1</v>
      </c>
    </row>
    <row r="225" spans="1:11" ht="16.5" hidden="1" x14ac:dyDescent="0.3">
      <c r="A225" s="63">
        <v>4</v>
      </c>
      <c r="B225" s="57">
        <v>1.88</v>
      </c>
      <c r="C225" s="71">
        <v>2.6</v>
      </c>
      <c r="D225" s="239">
        <v>4.93</v>
      </c>
      <c r="E225" s="67">
        <v>4.2</v>
      </c>
      <c r="F225" s="57">
        <v>3.19</v>
      </c>
      <c r="G225" s="67">
        <v>5.49</v>
      </c>
      <c r="H225" s="57">
        <v>5.05</v>
      </c>
      <c r="I225" s="75">
        <v>14.8</v>
      </c>
      <c r="J225" s="10">
        <v>30</v>
      </c>
      <c r="K225" s="192">
        <v>41.2</v>
      </c>
    </row>
    <row r="226" spans="1:11" ht="16.5" hidden="1" x14ac:dyDescent="0.3">
      <c r="A226" s="64">
        <v>4.0999999999999996</v>
      </c>
      <c r="B226" s="54">
        <v>1.89</v>
      </c>
      <c r="C226" s="72">
        <v>2.68</v>
      </c>
      <c r="D226" s="239">
        <v>4.99</v>
      </c>
      <c r="E226" s="68">
        <v>4.3099999999999996</v>
      </c>
      <c r="F226" s="54">
        <v>3.34</v>
      </c>
      <c r="G226" s="68">
        <v>5.7</v>
      </c>
      <c r="H226" s="54">
        <v>5.3</v>
      </c>
      <c r="I226" s="76">
        <v>15.7</v>
      </c>
      <c r="J226" s="10">
        <v>31</v>
      </c>
      <c r="K226" s="192">
        <v>42.8</v>
      </c>
    </row>
    <row r="227" spans="1:11" ht="16.5" hidden="1" x14ac:dyDescent="0.3">
      <c r="A227" s="61">
        <v>4.2</v>
      </c>
      <c r="B227" s="55">
        <v>1.9</v>
      </c>
      <c r="C227" s="69">
        <v>2.76</v>
      </c>
      <c r="D227" s="239">
        <v>5.04</v>
      </c>
      <c r="E227" s="65">
        <v>4.42</v>
      </c>
      <c r="F227" s="55">
        <v>3.49</v>
      </c>
      <c r="G227" s="65">
        <v>5.91</v>
      </c>
      <c r="H227" s="55">
        <v>5.55</v>
      </c>
      <c r="I227" s="73">
        <v>16.600000000000001</v>
      </c>
      <c r="J227" s="10">
        <v>32.1</v>
      </c>
      <c r="K227" s="192">
        <v>44.4</v>
      </c>
    </row>
    <row r="228" spans="1:11" ht="16.5" hidden="1" x14ac:dyDescent="0.3">
      <c r="A228" s="61">
        <v>4.3</v>
      </c>
      <c r="B228" s="55">
        <v>1.91</v>
      </c>
      <c r="C228" s="69">
        <v>2.84</v>
      </c>
      <c r="D228" s="239">
        <v>5.1100000000000003</v>
      </c>
      <c r="E228" s="65">
        <v>4.53</v>
      </c>
      <c r="F228" s="55">
        <v>3.64</v>
      </c>
      <c r="G228" s="65">
        <v>6.12</v>
      </c>
      <c r="H228" s="55">
        <v>5.8</v>
      </c>
      <c r="I228" s="73">
        <v>17.5</v>
      </c>
      <c r="J228" s="10">
        <v>33</v>
      </c>
      <c r="K228" s="192">
        <v>44.8</v>
      </c>
    </row>
    <row r="229" spans="1:11" ht="16.5" hidden="1" x14ac:dyDescent="0.3">
      <c r="A229" s="61">
        <v>4.4000000000000004</v>
      </c>
      <c r="B229" s="55">
        <v>1.92</v>
      </c>
      <c r="C229" s="69">
        <v>2.92</v>
      </c>
      <c r="D229" s="239">
        <v>5.18</v>
      </c>
      <c r="E229" s="65">
        <v>4.6399999999999997</v>
      </c>
      <c r="F229" s="55">
        <v>3.79</v>
      </c>
      <c r="G229" s="65">
        <v>6.33</v>
      </c>
      <c r="H229" s="55">
        <v>6.05</v>
      </c>
      <c r="I229" s="73">
        <v>18.399999999999999</v>
      </c>
      <c r="J229" s="10">
        <v>33.9</v>
      </c>
      <c r="K229" s="192">
        <v>45.2</v>
      </c>
    </row>
    <row r="230" spans="1:11" ht="16.5" hidden="1" x14ac:dyDescent="0.3">
      <c r="A230" s="61">
        <v>4.5</v>
      </c>
      <c r="B230" s="55">
        <v>1.93</v>
      </c>
      <c r="C230" s="69">
        <v>3</v>
      </c>
      <c r="D230" s="239">
        <v>5.23</v>
      </c>
      <c r="E230" s="65">
        <v>4.75</v>
      </c>
      <c r="F230" s="55">
        <v>3.94</v>
      </c>
      <c r="G230" s="65">
        <v>6.54</v>
      </c>
      <c r="H230" s="55">
        <v>6.3</v>
      </c>
      <c r="I230" s="73">
        <v>19.3</v>
      </c>
      <c r="J230" s="10">
        <v>34.799999999999997</v>
      </c>
      <c r="K230" s="192">
        <v>46.5</v>
      </c>
    </row>
    <row r="231" spans="1:11" ht="16.5" hidden="1" x14ac:dyDescent="0.3">
      <c r="A231" s="61">
        <v>4.5999999999999996</v>
      </c>
      <c r="B231" s="55">
        <v>1.94</v>
      </c>
      <c r="C231" s="69">
        <v>3.08</v>
      </c>
      <c r="D231" s="239">
        <v>5.27</v>
      </c>
      <c r="E231" s="65">
        <v>4.8600000000000003</v>
      </c>
      <c r="F231" s="55">
        <v>4.09</v>
      </c>
      <c r="G231" s="65">
        <v>6.75</v>
      </c>
      <c r="H231" s="55">
        <v>6.55</v>
      </c>
      <c r="I231" s="73">
        <v>20.2</v>
      </c>
      <c r="J231" s="10">
        <v>35.6</v>
      </c>
      <c r="K231" s="192">
        <v>47.8</v>
      </c>
    </row>
    <row r="232" spans="1:11" ht="16.5" hidden="1" x14ac:dyDescent="0.3">
      <c r="A232" s="61">
        <v>4.7</v>
      </c>
      <c r="B232" s="55">
        <v>1.95</v>
      </c>
      <c r="C232" s="69">
        <v>3.16</v>
      </c>
      <c r="D232" s="239">
        <v>5.35</v>
      </c>
      <c r="E232" s="65">
        <v>4.97</v>
      </c>
      <c r="F232" s="55">
        <v>4.24</v>
      </c>
      <c r="G232" s="65">
        <v>6.96</v>
      </c>
      <c r="H232" s="55">
        <v>6.8</v>
      </c>
      <c r="I232" s="73">
        <v>21.1</v>
      </c>
      <c r="J232" s="10">
        <v>36.700000000000003</v>
      </c>
      <c r="K232" s="192">
        <v>49.5</v>
      </c>
    </row>
    <row r="233" spans="1:11" ht="16.5" hidden="1" x14ac:dyDescent="0.3">
      <c r="A233" s="61">
        <v>4.8</v>
      </c>
      <c r="B233" s="55">
        <v>1.96</v>
      </c>
      <c r="C233" s="69">
        <v>3.24</v>
      </c>
      <c r="D233" s="239">
        <v>5.43</v>
      </c>
      <c r="E233" s="65">
        <v>5.0799999999999903</v>
      </c>
      <c r="F233" s="55">
        <v>4.3899999999999997</v>
      </c>
      <c r="G233" s="65">
        <v>7.17</v>
      </c>
      <c r="H233" s="55">
        <v>7.05</v>
      </c>
      <c r="I233" s="73">
        <v>22</v>
      </c>
      <c r="J233" s="10">
        <v>37.799999999999997</v>
      </c>
      <c r="K233" s="192">
        <v>51.3</v>
      </c>
    </row>
    <row r="234" spans="1:11" ht="16.5" hidden="1" x14ac:dyDescent="0.3">
      <c r="A234" s="62">
        <v>4.9000000000000004</v>
      </c>
      <c r="B234" s="56">
        <v>1.97</v>
      </c>
      <c r="C234" s="70">
        <v>3.32</v>
      </c>
      <c r="D234" s="239">
        <v>5.47</v>
      </c>
      <c r="E234" s="66">
        <v>5.19</v>
      </c>
      <c r="F234" s="56">
        <v>4.54</v>
      </c>
      <c r="G234" s="66">
        <v>7.38</v>
      </c>
      <c r="H234" s="56">
        <v>7.3</v>
      </c>
      <c r="I234" s="74">
        <v>22.9</v>
      </c>
      <c r="J234" s="10">
        <v>39</v>
      </c>
      <c r="K234" s="192">
        <v>51.4</v>
      </c>
    </row>
    <row r="235" spans="1:11" ht="16.5" hidden="1" x14ac:dyDescent="0.3">
      <c r="A235" s="63">
        <v>5</v>
      </c>
      <c r="B235" s="57">
        <v>2.04</v>
      </c>
      <c r="C235" s="71">
        <v>3.4</v>
      </c>
      <c r="D235" s="239">
        <v>5.51</v>
      </c>
      <c r="E235" s="67">
        <v>5.3</v>
      </c>
      <c r="F235" s="57">
        <v>4.5999999999999996</v>
      </c>
      <c r="G235" s="67">
        <v>7.93</v>
      </c>
      <c r="H235" s="57">
        <v>7.93</v>
      </c>
      <c r="I235" s="75">
        <v>24.69</v>
      </c>
      <c r="J235" s="10">
        <v>40.200000000000003</v>
      </c>
      <c r="K235" s="192">
        <v>51.5</v>
      </c>
    </row>
    <row r="236" spans="1:11" ht="16.5" hidden="1" x14ac:dyDescent="0.3">
      <c r="A236" s="64">
        <v>5.0999999999999996</v>
      </c>
      <c r="B236" s="54">
        <v>2.0499999999999998</v>
      </c>
      <c r="C236" s="72">
        <v>3.42</v>
      </c>
      <c r="D236" s="239">
        <v>5.57</v>
      </c>
      <c r="E236" s="68">
        <v>5.4</v>
      </c>
      <c r="F236" s="54">
        <v>4.75</v>
      </c>
      <c r="G236" s="68">
        <v>8.19</v>
      </c>
      <c r="H236" s="54">
        <v>8.1999999999999993</v>
      </c>
      <c r="I236" s="76">
        <v>25.1</v>
      </c>
      <c r="J236" s="10">
        <v>40.9</v>
      </c>
      <c r="K236" s="192">
        <v>52.7</v>
      </c>
    </row>
    <row r="237" spans="1:11" ht="16.5" hidden="1" x14ac:dyDescent="0.3">
      <c r="A237" s="61">
        <v>5.2</v>
      </c>
      <c r="B237" s="55">
        <v>2.06</v>
      </c>
      <c r="C237" s="69">
        <v>3.44</v>
      </c>
      <c r="D237" s="239">
        <v>5.62</v>
      </c>
      <c r="E237" s="65">
        <v>5.5</v>
      </c>
      <c r="F237" s="55">
        <v>4.9000000000000004</v>
      </c>
      <c r="G237" s="65">
        <v>8.4499999999999993</v>
      </c>
      <c r="H237" s="55">
        <v>8.4700000000000006</v>
      </c>
      <c r="I237" s="73">
        <v>25.51</v>
      </c>
      <c r="J237" s="10">
        <v>41.7</v>
      </c>
      <c r="K237" s="192">
        <v>53.9</v>
      </c>
    </row>
    <row r="238" spans="1:11" ht="16.5" hidden="1" x14ac:dyDescent="0.3">
      <c r="A238" s="61">
        <v>5.3</v>
      </c>
      <c r="B238" s="55">
        <v>2.0699999999999998</v>
      </c>
      <c r="C238" s="69">
        <v>3.46</v>
      </c>
      <c r="D238" s="239">
        <v>5.65</v>
      </c>
      <c r="E238" s="65">
        <v>5.6</v>
      </c>
      <c r="F238" s="55">
        <v>5.05</v>
      </c>
      <c r="G238" s="65">
        <v>8.7100000000000009</v>
      </c>
      <c r="H238" s="55">
        <v>8.74</v>
      </c>
      <c r="I238" s="73">
        <v>25.92</v>
      </c>
      <c r="J238" s="10">
        <v>42.3</v>
      </c>
      <c r="K238" s="192">
        <v>55.1</v>
      </c>
    </row>
    <row r="239" spans="1:11" ht="16.5" hidden="1" x14ac:dyDescent="0.3">
      <c r="A239" s="61">
        <v>5.4</v>
      </c>
      <c r="B239" s="55">
        <v>2.08</v>
      </c>
      <c r="C239" s="69">
        <v>3.48</v>
      </c>
      <c r="D239" s="239">
        <v>5.67</v>
      </c>
      <c r="E239" s="65">
        <v>5.7</v>
      </c>
      <c r="F239" s="55">
        <v>5.2</v>
      </c>
      <c r="G239" s="65">
        <v>8.9700000000000006</v>
      </c>
      <c r="H239" s="55">
        <v>9.01</v>
      </c>
      <c r="I239" s="73">
        <v>26.33</v>
      </c>
      <c r="J239" s="10">
        <v>42.9</v>
      </c>
      <c r="K239" s="192">
        <v>56.3</v>
      </c>
    </row>
    <row r="240" spans="1:11" ht="16.5" hidden="1" x14ac:dyDescent="0.3">
      <c r="A240" s="61">
        <v>5.5</v>
      </c>
      <c r="B240" s="55">
        <v>2.09</v>
      </c>
      <c r="C240" s="69">
        <v>3.5</v>
      </c>
      <c r="D240" s="239">
        <v>5.74</v>
      </c>
      <c r="E240" s="65">
        <v>5.8</v>
      </c>
      <c r="F240" s="55">
        <v>5.35</v>
      </c>
      <c r="G240" s="65">
        <v>9.23</v>
      </c>
      <c r="H240" s="55">
        <v>9.2799999999999994</v>
      </c>
      <c r="I240" s="73">
        <v>26.74</v>
      </c>
      <c r="J240" s="10">
        <v>43.3</v>
      </c>
      <c r="K240" s="192">
        <v>56.5</v>
      </c>
    </row>
    <row r="241" spans="1:11" ht="16.5" hidden="1" x14ac:dyDescent="0.3">
      <c r="A241" s="61">
        <v>5.6</v>
      </c>
      <c r="B241" s="55">
        <v>2.1</v>
      </c>
      <c r="C241" s="69">
        <v>3.52</v>
      </c>
      <c r="D241" s="239">
        <v>5.81</v>
      </c>
      <c r="E241" s="65">
        <v>5.9</v>
      </c>
      <c r="F241" s="55">
        <v>5.5</v>
      </c>
      <c r="G241" s="65">
        <v>9.49</v>
      </c>
      <c r="H241" s="55">
        <v>9.5500000000000007</v>
      </c>
      <c r="I241" s="73">
        <v>27.15</v>
      </c>
      <c r="J241" s="10">
        <v>43.6</v>
      </c>
      <c r="K241" s="192">
        <v>56.6</v>
      </c>
    </row>
    <row r="242" spans="1:11" ht="16.5" hidden="1" x14ac:dyDescent="0.3">
      <c r="A242" s="61">
        <v>5.7</v>
      </c>
      <c r="B242" s="55">
        <v>2.11</v>
      </c>
      <c r="C242" s="69">
        <v>3.54</v>
      </c>
      <c r="D242" s="239">
        <v>5.83</v>
      </c>
      <c r="E242" s="65">
        <v>6</v>
      </c>
      <c r="F242" s="55">
        <v>5.65</v>
      </c>
      <c r="G242" s="65">
        <v>9.75</v>
      </c>
      <c r="H242" s="55">
        <v>9.82</v>
      </c>
      <c r="I242" s="73">
        <v>27.56</v>
      </c>
      <c r="J242" s="10">
        <v>44</v>
      </c>
      <c r="K242" s="192">
        <v>58</v>
      </c>
    </row>
    <row r="243" spans="1:11" ht="16.5" hidden="1" x14ac:dyDescent="0.3">
      <c r="A243" s="61">
        <v>5.8</v>
      </c>
      <c r="B243" s="55">
        <v>2.12</v>
      </c>
      <c r="C243" s="69">
        <v>3.56</v>
      </c>
      <c r="D243" s="239">
        <v>5.84</v>
      </c>
      <c r="E243" s="65">
        <v>6.1</v>
      </c>
      <c r="F243" s="55">
        <v>5.8</v>
      </c>
      <c r="G243" s="65">
        <v>10.01</v>
      </c>
      <c r="H243" s="55">
        <v>10.09</v>
      </c>
      <c r="I243" s="73">
        <v>27.97</v>
      </c>
      <c r="J243" s="10">
        <v>44.5</v>
      </c>
      <c r="K243" s="192">
        <v>59.3</v>
      </c>
    </row>
    <row r="244" spans="1:11" ht="16.5" hidden="1" x14ac:dyDescent="0.3">
      <c r="A244" s="62">
        <v>5.9</v>
      </c>
      <c r="B244" s="56">
        <v>2.13</v>
      </c>
      <c r="C244" s="70">
        <v>3.58</v>
      </c>
      <c r="D244" s="239">
        <v>5.92</v>
      </c>
      <c r="E244" s="66">
        <v>6.2</v>
      </c>
      <c r="F244" s="56">
        <v>5.95</v>
      </c>
      <c r="G244" s="66">
        <v>10.27</v>
      </c>
      <c r="H244" s="56">
        <v>10.36</v>
      </c>
      <c r="I244" s="74">
        <v>28.38</v>
      </c>
      <c r="J244" s="10">
        <v>44.8</v>
      </c>
      <c r="K244" s="192">
        <v>59.9</v>
      </c>
    </row>
    <row r="245" spans="1:11" ht="16.5" hidden="1" x14ac:dyDescent="0.3">
      <c r="A245" s="63">
        <v>6</v>
      </c>
      <c r="B245" s="57">
        <v>2.16</v>
      </c>
      <c r="C245" s="71">
        <v>3.67</v>
      </c>
      <c r="D245" s="239">
        <v>6</v>
      </c>
      <c r="E245" s="67">
        <v>6.3</v>
      </c>
      <c r="F245" s="57">
        <v>6.1</v>
      </c>
      <c r="G245" s="67">
        <v>10.5</v>
      </c>
      <c r="H245" s="57">
        <v>10.8</v>
      </c>
      <c r="I245" s="75">
        <v>29.8</v>
      </c>
      <c r="J245" s="10">
        <v>45.2</v>
      </c>
      <c r="K245" s="192">
        <v>60.4</v>
      </c>
    </row>
    <row r="246" spans="1:11" ht="16.5" hidden="1" x14ac:dyDescent="0.3">
      <c r="A246" s="64">
        <v>6.1</v>
      </c>
      <c r="B246" s="45"/>
      <c r="C246" s="45"/>
      <c r="D246" s="2"/>
      <c r="E246" s="45"/>
      <c r="F246" s="54">
        <v>6.26</v>
      </c>
      <c r="G246" s="68">
        <v>10.88</v>
      </c>
      <c r="H246" s="54">
        <v>11.24</v>
      </c>
      <c r="I246" s="76">
        <v>30.1</v>
      </c>
      <c r="J246" s="240">
        <v>45.6</v>
      </c>
      <c r="K246" s="192">
        <v>61.2</v>
      </c>
    </row>
    <row r="247" spans="1:11" ht="16.5" hidden="1" x14ac:dyDescent="0.3">
      <c r="A247" s="61">
        <v>6.2</v>
      </c>
      <c r="B247" s="45"/>
      <c r="C247" s="45"/>
      <c r="D247" s="2"/>
      <c r="E247" s="45"/>
      <c r="F247" s="55">
        <v>6.42</v>
      </c>
      <c r="G247" s="65">
        <v>11.26</v>
      </c>
      <c r="H247" s="55">
        <v>11.68</v>
      </c>
      <c r="I247" s="73">
        <v>30.4</v>
      </c>
      <c r="J247" s="241">
        <v>46.1</v>
      </c>
      <c r="K247" s="192">
        <v>61.9</v>
      </c>
    </row>
    <row r="248" spans="1:11" ht="16.5" hidden="1" x14ac:dyDescent="0.3">
      <c r="A248" s="61">
        <v>6.3</v>
      </c>
      <c r="B248" s="45"/>
      <c r="C248" s="45"/>
      <c r="D248" s="2"/>
      <c r="E248" s="45"/>
      <c r="F248" s="55">
        <v>6.58</v>
      </c>
      <c r="G248" s="65">
        <v>11.64</v>
      </c>
      <c r="H248" s="55">
        <v>12.12</v>
      </c>
      <c r="I248" s="73">
        <v>30.7</v>
      </c>
      <c r="J248" s="241">
        <v>46.2</v>
      </c>
      <c r="K248" s="192">
        <v>62.6</v>
      </c>
    </row>
    <row r="249" spans="1:11" ht="16.5" hidden="1" x14ac:dyDescent="0.3">
      <c r="A249" s="61">
        <v>6.4</v>
      </c>
      <c r="B249" s="45"/>
      <c r="C249" s="45"/>
      <c r="D249" s="2"/>
      <c r="E249" s="45"/>
      <c r="F249" s="55">
        <v>6.74</v>
      </c>
      <c r="G249" s="65">
        <v>12.02</v>
      </c>
      <c r="H249" s="55">
        <v>12.56</v>
      </c>
      <c r="I249" s="73">
        <v>31</v>
      </c>
      <c r="J249" s="241">
        <v>46.4</v>
      </c>
      <c r="K249" s="192">
        <v>63.3</v>
      </c>
    </row>
    <row r="250" spans="1:11" ht="16.5" hidden="1" x14ac:dyDescent="0.3">
      <c r="A250" s="61">
        <v>6.5</v>
      </c>
      <c r="B250" s="45"/>
      <c r="C250" s="45"/>
      <c r="D250" s="2"/>
      <c r="E250" s="45"/>
      <c r="F250" s="55">
        <v>6.9</v>
      </c>
      <c r="G250" s="65">
        <v>12.4</v>
      </c>
      <c r="H250" s="55">
        <v>13</v>
      </c>
      <c r="I250" s="73">
        <v>31.3</v>
      </c>
      <c r="J250" s="241">
        <v>47.3</v>
      </c>
      <c r="K250" s="192">
        <v>63.9</v>
      </c>
    </row>
    <row r="251" spans="1:11" ht="16.5" hidden="1" x14ac:dyDescent="0.3">
      <c r="A251" s="61">
        <v>6.6</v>
      </c>
      <c r="B251" s="45"/>
      <c r="C251" s="45"/>
      <c r="D251" s="2"/>
      <c r="E251" s="45"/>
      <c r="F251" s="55">
        <v>7.06</v>
      </c>
      <c r="G251" s="65">
        <v>12.78</v>
      </c>
      <c r="H251" s="55">
        <v>13.44</v>
      </c>
      <c r="I251" s="73">
        <v>31.6</v>
      </c>
      <c r="J251" s="241">
        <v>47.6</v>
      </c>
      <c r="K251" s="192">
        <v>64.400000000000006</v>
      </c>
    </row>
    <row r="252" spans="1:11" ht="16.5" hidden="1" x14ac:dyDescent="0.3">
      <c r="A252" s="61">
        <v>6.7</v>
      </c>
      <c r="B252" s="45"/>
      <c r="C252" s="45"/>
      <c r="D252" s="2"/>
      <c r="E252" s="45"/>
      <c r="F252" s="55">
        <v>7.22</v>
      </c>
      <c r="G252" s="65">
        <v>13.16</v>
      </c>
      <c r="H252" s="55">
        <v>13.88</v>
      </c>
      <c r="I252" s="73">
        <v>31.9</v>
      </c>
      <c r="J252" s="241">
        <v>47.9</v>
      </c>
      <c r="K252" s="192">
        <v>64.5</v>
      </c>
    </row>
    <row r="253" spans="1:11" ht="16.5" hidden="1" x14ac:dyDescent="0.3">
      <c r="A253" s="61">
        <v>6.8</v>
      </c>
      <c r="B253" s="45"/>
      <c r="C253" s="45"/>
      <c r="D253" s="2"/>
      <c r="E253" s="45"/>
      <c r="F253" s="55">
        <v>7.38</v>
      </c>
      <c r="G253" s="65">
        <v>13.54</v>
      </c>
      <c r="H253" s="55">
        <v>14.32</v>
      </c>
      <c r="I253" s="73">
        <v>32.200000000000003</v>
      </c>
      <c r="J253" s="241">
        <v>48.2</v>
      </c>
      <c r="K253" s="192">
        <v>64.599999999999994</v>
      </c>
    </row>
    <row r="254" spans="1:11" ht="16.5" hidden="1" x14ac:dyDescent="0.3">
      <c r="A254" s="62">
        <v>6.9</v>
      </c>
      <c r="B254" s="45"/>
      <c r="C254" s="45"/>
      <c r="D254" s="2"/>
      <c r="E254" s="45"/>
      <c r="F254" s="56">
        <v>7.54</v>
      </c>
      <c r="G254" s="66">
        <v>13.92</v>
      </c>
      <c r="H254" s="56">
        <v>14.76</v>
      </c>
      <c r="I254" s="74">
        <v>32.5</v>
      </c>
      <c r="J254" s="242">
        <v>48.4</v>
      </c>
      <c r="K254" s="192">
        <v>65.099999999999994</v>
      </c>
    </row>
    <row r="255" spans="1:11" ht="16.5" hidden="1" x14ac:dyDescent="0.3">
      <c r="A255" s="63">
        <v>7</v>
      </c>
      <c r="B255" s="45"/>
      <c r="C255" s="45"/>
      <c r="D255" s="2"/>
      <c r="E255" s="45"/>
      <c r="F255" s="57">
        <v>7.7</v>
      </c>
      <c r="G255" s="67">
        <v>14.3</v>
      </c>
      <c r="H255" s="57">
        <v>15.2</v>
      </c>
      <c r="I255" s="75">
        <v>33</v>
      </c>
      <c r="J255" s="243">
        <v>48.5</v>
      </c>
      <c r="K255" s="192">
        <v>65.599999999999994</v>
      </c>
    </row>
    <row r="256" spans="1:11" ht="16.5" hidden="1" x14ac:dyDescent="0.3">
      <c r="A256" s="64">
        <v>7.1</v>
      </c>
      <c r="B256" s="45"/>
      <c r="C256" s="45"/>
      <c r="D256" s="2"/>
      <c r="E256" s="45"/>
      <c r="F256" s="54">
        <v>7.86</v>
      </c>
      <c r="G256" s="68">
        <v>14.45</v>
      </c>
      <c r="H256" s="54">
        <v>15.62</v>
      </c>
      <c r="I256" s="79"/>
      <c r="J256" s="240">
        <v>48.55</v>
      </c>
      <c r="K256" s="192">
        <v>66.099999999999994</v>
      </c>
    </row>
    <row r="257" spans="1:11" ht="16.5" hidden="1" x14ac:dyDescent="0.3">
      <c r="A257" s="61">
        <v>7.1999999999999904</v>
      </c>
      <c r="B257" s="45"/>
      <c r="C257" s="45"/>
      <c r="D257" s="2"/>
      <c r="E257" s="45"/>
      <c r="F257" s="55">
        <v>8.02</v>
      </c>
      <c r="G257" s="65">
        <v>14.6</v>
      </c>
      <c r="H257" s="55">
        <v>16.04</v>
      </c>
      <c r="I257" s="80"/>
      <c r="J257" s="241">
        <v>48.6</v>
      </c>
      <c r="K257" s="192">
        <v>66.599999999999994</v>
      </c>
    </row>
    <row r="258" spans="1:11" ht="16.5" hidden="1" x14ac:dyDescent="0.3">
      <c r="A258" s="61">
        <v>7.2999999999999901</v>
      </c>
      <c r="B258" s="45"/>
      <c r="C258" s="45"/>
      <c r="D258" s="2"/>
      <c r="E258" s="45"/>
      <c r="F258" s="55">
        <v>8.18</v>
      </c>
      <c r="G258" s="65">
        <v>14.75</v>
      </c>
      <c r="H258" s="55">
        <v>16.46</v>
      </c>
      <c r="I258" s="80"/>
      <c r="J258" s="241">
        <v>48.65</v>
      </c>
      <c r="K258" s="192">
        <v>66.7</v>
      </c>
    </row>
    <row r="259" spans="1:11" ht="16.5" hidden="1" x14ac:dyDescent="0.3">
      <c r="A259" s="61">
        <v>7.3999999999999897</v>
      </c>
      <c r="B259" s="45"/>
      <c r="C259" s="45"/>
      <c r="D259" s="2"/>
      <c r="E259" s="45"/>
      <c r="F259" s="55">
        <v>8.34</v>
      </c>
      <c r="G259" s="65">
        <v>14.9</v>
      </c>
      <c r="H259" s="55">
        <v>16.88</v>
      </c>
      <c r="I259" s="80"/>
      <c r="J259" s="241">
        <v>48.7</v>
      </c>
      <c r="K259" s="192">
        <v>66.8</v>
      </c>
    </row>
    <row r="260" spans="1:11" ht="16.5" hidden="1" x14ac:dyDescent="0.3">
      <c r="A260" s="61">
        <v>7.49999999999996</v>
      </c>
      <c r="B260" s="45"/>
      <c r="C260" s="45"/>
      <c r="D260" s="2"/>
      <c r="E260" s="45"/>
      <c r="F260" s="55">
        <v>8.5</v>
      </c>
      <c r="G260" s="65">
        <v>15.05</v>
      </c>
      <c r="H260" s="55">
        <v>17.3</v>
      </c>
      <c r="I260" s="80"/>
      <c r="J260" s="241">
        <v>48.8</v>
      </c>
      <c r="K260" s="192">
        <v>67.099999999999994</v>
      </c>
    </row>
    <row r="261" spans="1:11" ht="16.5" hidden="1" x14ac:dyDescent="0.3">
      <c r="A261" s="61">
        <v>7.5999999999999499</v>
      </c>
      <c r="B261" s="45"/>
      <c r="C261" s="45"/>
      <c r="D261" s="2"/>
      <c r="E261" s="45"/>
      <c r="F261" s="55">
        <v>8.66</v>
      </c>
      <c r="G261" s="65">
        <v>15.2</v>
      </c>
      <c r="H261" s="55">
        <v>17.72</v>
      </c>
      <c r="I261" s="81"/>
      <c r="J261" s="241">
        <v>48.9</v>
      </c>
      <c r="K261" s="192">
        <v>67.400000000000006</v>
      </c>
    </row>
    <row r="262" spans="1:11" ht="16.5" hidden="1" x14ac:dyDescent="0.3">
      <c r="A262" s="61">
        <v>7.6999999999999398</v>
      </c>
      <c r="B262" s="45"/>
      <c r="C262" s="45"/>
      <c r="D262" s="2"/>
      <c r="E262" s="45"/>
      <c r="F262" s="55">
        <v>8.82</v>
      </c>
      <c r="G262" s="65">
        <v>15.35</v>
      </c>
      <c r="H262" s="55">
        <v>18.14</v>
      </c>
      <c r="I262" s="81"/>
      <c r="J262" s="241">
        <v>49</v>
      </c>
      <c r="K262" s="192">
        <v>67.599999999999994</v>
      </c>
    </row>
    <row r="263" spans="1:11" ht="16.5" hidden="1" x14ac:dyDescent="0.3">
      <c r="A263" s="61">
        <v>7.7999999999999297</v>
      </c>
      <c r="B263" s="45"/>
      <c r="C263" s="45"/>
      <c r="D263" s="2"/>
      <c r="E263" s="45"/>
      <c r="F263" s="55">
        <v>8.98</v>
      </c>
      <c r="G263" s="65">
        <v>15.5</v>
      </c>
      <c r="H263" s="55">
        <v>18.559999999999999</v>
      </c>
      <c r="I263" s="81"/>
      <c r="J263" s="241">
        <v>49.3</v>
      </c>
      <c r="K263" s="192">
        <v>67.8</v>
      </c>
    </row>
    <row r="264" spans="1:11" ht="16.5" hidden="1" x14ac:dyDescent="0.3">
      <c r="A264" s="62">
        <v>7.8999999999999302</v>
      </c>
      <c r="B264" s="45"/>
      <c r="C264" s="45"/>
      <c r="D264" s="2"/>
      <c r="E264" s="45"/>
      <c r="F264" s="56">
        <v>9.14</v>
      </c>
      <c r="G264" s="66">
        <v>15.65</v>
      </c>
      <c r="H264" s="56">
        <v>18.98</v>
      </c>
      <c r="I264" s="82"/>
      <c r="J264" s="242">
        <v>50</v>
      </c>
      <c r="K264" s="192">
        <v>68.400000000000006</v>
      </c>
    </row>
    <row r="265" spans="1:11" ht="16.5" hidden="1" x14ac:dyDescent="0.3">
      <c r="A265" s="63">
        <v>7.9999999999999201</v>
      </c>
      <c r="B265" s="77"/>
      <c r="C265" s="77"/>
      <c r="D265" s="2"/>
      <c r="E265" s="77"/>
      <c r="F265" s="57">
        <v>9.31</v>
      </c>
      <c r="G265" s="67">
        <v>16.8</v>
      </c>
      <c r="H265" s="57">
        <v>19.399999999999999</v>
      </c>
      <c r="I265" s="83"/>
      <c r="J265" s="243">
        <v>51.2</v>
      </c>
      <c r="K265" s="192">
        <v>68.900000000000006</v>
      </c>
    </row>
    <row r="266" spans="1:11" ht="16.5" hidden="1" x14ac:dyDescent="0.3">
      <c r="A266" s="64">
        <v>8.0999999999999002</v>
      </c>
      <c r="B266" s="77"/>
      <c r="C266" s="77"/>
      <c r="D266" s="2"/>
      <c r="E266" s="77"/>
      <c r="F266" s="78"/>
      <c r="G266" s="78"/>
      <c r="H266" s="54">
        <v>19.739999999999998</v>
      </c>
      <c r="I266" s="84"/>
      <c r="J266" s="9"/>
      <c r="K266" s="192">
        <v>69.2</v>
      </c>
    </row>
    <row r="267" spans="1:11" ht="16.5" hidden="1" x14ac:dyDescent="0.3">
      <c r="A267" s="61">
        <v>8.1999999999998892</v>
      </c>
      <c r="B267" s="77"/>
      <c r="C267" s="77"/>
      <c r="D267" s="2"/>
      <c r="E267" s="77"/>
      <c r="F267" s="78"/>
      <c r="G267" s="78"/>
      <c r="H267" s="55">
        <v>20.079999999999998</v>
      </c>
      <c r="I267" s="81"/>
      <c r="J267" s="9"/>
      <c r="K267" s="192">
        <v>69.5</v>
      </c>
    </row>
    <row r="268" spans="1:11" ht="16.5" hidden="1" x14ac:dyDescent="0.3">
      <c r="A268" s="61">
        <v>8.2999999999998799</v>
      </c>
      <c r="B268" s="77"/>
      <c r="C268" s="77"/>
      <c r="D268" s="2"/>
      <c r="E268" s="77"/>
      <c r="F268" s="78"/>
      <c r="G268" s="78"/>
      <c r="H268" s="55">
        <v>20.420000000000002</v>
      </c>
      <c r="I268" s="81"/>
      <c r="J268" s="9"/>
      <c r="K268" s="192">
        <v>69.7</v>
      </c>
    </row>
    <row r="269" spans="1:11" ht="16.5" hidden="1" x14ac:dyDescent="0.3">
      <c r="A269" s="61">
        <v>8.3999999999998707</v>
      </c>
      <c r="B269" s="77"/>
      <c r="C269" s="77"/>
      <c r="D269" s="2"/>
      <c r="E269" s="77"/>
      <c r="F269" s="78"/>
      <c r="G269" s="78"/>
      <c r="H269" s="55">
        <v>20.76</v>
      </c>
      <c r="I269" s="81"/>
      <c r="J269" s="9"/>
      <c r="K269" s="192">
        <v>69.8</v>
      </c>
    </row>
    <row r="270" spans="1:11" ht="16.5" hidden="1" x14ac:dyDescent="0.3">
      <c r="A270" s="61">
        <v>8.4999999999998597</v>
      </c>
      <c r="B270" s="77"/>
      <c r="C270" s="77"/>
      <c r="D270" s="2"/>
      <c r="E270" s="77"/>
      <c r="F270" s="78"/>
      <c r="G270" s="78"/>
      <c r="H270" s="55">
        <v>21.1</v>
      </c>
      <c r="I270" s="81"/>
      <c r="J270" s="9"/>
      <c r="K270" s="192">
        <v>70.099999999999994</v>
      </c>
    </row>
    <row r="271" spans="1:11" ht="16.5" hidden="1" x14ac:dyDescent="0.3">
      <c r="A271" s="61">
        <v>8.5999999999998504</v>
      </c>
      <c r="B271" s="77"/>
      <c r="C271" s="77"/>
      <c r="D271" s="2"/>
      <c r="E271" s="77"/>
      <c r="F271" s="78"/>
      <c r="G271" s="78"/>
      <c r="H271" s="55">
        <v>21.44</v>
      </c>
      <c r="I271" s="81"/>
      <c r="J271" s="9"/>
      <c r="K271" s="192">
        <v>70.5</v>
      </c>
    </row>
    <row r="272" spans="1:11" ht="16.5" hidden="1" x14ac:dyDescent="0.3">
      <c r="A272" s="61">
        <v>8.6999999999998394</v>
      </c>
      <c r="B272" s="77"/>
      <c r="C272" s="77"/>
      <c r="D272" s="2"/>
      <c r="E272" s="77"/>
      <c r="F272" s="78"/>
      <c r="G272" s="78"/>
      <c r="H272" s="55">
        <v>21.78</v>
      </c>
      <c r="I272" s="81"/>
      <c r="J272" s="2"/>
      <c r="K272" s="2"/>
    </row>
    <row r="273" spans="1:13" ht="16.5" hidden="1" x14ac:dyDescent="0.3">
      <c r="A273" s="61">
        <v>8.7999999999998302</v>
      </c>
      <c r="B273" s="77"/>
      <c r="C273" s="77"/>
      <c r="D273" s="2"/>
      <c r="E273" s="77"/>
      <c r="F273" s="78"/>
      <c r="G273" s="78"/>
      <c r="H273" s="55">
        <v>22.12</v>
      </c>
      <c r="I273" s="81"/>
      <c r="J273" s="2"/>
      <c r="K273" s="2"/>
    </row>
    <row r="274" spans="1:13" ht="16.5" hidden="1" x14ac:dyDescent="0.3">
      <c r="A274" s="62">
        <v>8.8999999999998192</v>
      </c>
      <c r="B274" s="77"/>
      <c r="C274" s="77"/>
      <c r="D274" s="2"/>
      <c r="E274" s="77"/>
      <c r="F274" s="78"/>
      <c r="G274" s="78"/>
      <c r="H274" s="56">
        <v>22.46</v>
      </c>
      <c r="I274" s="82"/>
      <c r="J274" s="2"/>
      <c r="K274" s="2"/>
    </row>
    <row r="275" spans="1:13" ht="16.5" hidden="1" x14ac:dyDescent="0.3">
      <c r="A275" s="63">
        <v>8.9999999999998099</v>
      </c>
      <c r="B275" s="77"/>
      <c r="C275" s="77"/>
      <c r="D275" s="2"/>
      <c r="E275" s="77"/>
      <c r="F275" s="78"/>
      <c r="G275" s="78"/>
      <c r="H275" s="57">
        <v>22.8</v>
      </c>
      <c r="I275" s="83"/>
      <c r="J275" s="2"/>
      <c r="K275" s="2"/>
    </row>
    <row r="276" spans="1:13" ht="9.9499999999999993" customHeight="1" thickBot="1" x14ac:dyDescent="0.3"/>
    <row r="277" spans="1:13" ht="30" customHeight="1" thickBot="1" x14ac:dyDescent="0.3">
      <c r="A277" s="14" t="s">
        <v>21</v>
      </c>
      <c r="B277" s="363" t="s">
        <v>2</v>
      </c>
      <c r="C277" s="364"/>
      <c r="D277" s="364"/>
      <c r="E277" s="364"/>
      <c r="F277" s="364"/>
      <c r="G277" s="364"/>
      <c r="H277" s="364"/>
      <c r="I277" s="364"/>
      <c r="J277" s="364"/>
      <c r="K277" s="364"/>
      <c r="L277" s="286"/>
      <c r="M277" s="287"/>
    </row>
    <row r="278" spans="1:13" ht="16.5" thickBot="1" x14ac:dyDescent="0.3">
      <c r="A278" s="14" t="s">
        <v>20</v>
      </c>
      <c r="B278" s="235">
        <v>1421843</v>
      </c>
      <c r="C278" s="15">
        <v>1421844</v>
      </c>
      <c r="D278" s="4">
        <v>1421845</v>
      </c>
      <c r="E278" s="15">
        <v>1421846</v>
      </c>
      <c r="F278" s="4">
        <v>1421847</v>
      </c>
      <c r="G278" s="184">
        <v>1421848</v>
      </c>
      <c r="H278" s="35">
        <v>1421849</v>
      </c>
      <c r="I278" s="186">
        <v>1421850</v>
      </c>
      <c r="J278" s="347">
        <v>1421851</v>
      </c>
      <c r="K278" s="325"/>
      <c r="L278" s="288"/>
      <c r="M278" s="289"/>
    </row>
    <row r="279" spans="1:13" ht="24.75" customHeight="1" thickBot="1" x14ac:dyDescent="0.3">
      <c r="A279" s="16" t="s">
        <v>0</v>
      </c>
      <c r="B279" s="235">
        <v>25</v>
      </c>
      <c r="C279" s="15">
        <v>32</v>
      </c>
      <c r="D279" s="4">
        <v>40</v>
      </c>
      <c r="E279" s="15">
        <v>50</v>
      </c>
      <c r="F279" s="4">
        <v>65</v>
      </c>
      <c r="G279" s="184">
        <v>80</v>
      </c>
      <c r="H279" s="4">
        <v>100</v>
      </c>
      <c r="I279" s="184">
        <v>125</v>
      </c>
      <c r="J279" s="34">
        <v>150</v>
      </c>
      <c r="K279" s="325"/>
      <c r="L279" s="288"/>
      <c r="M279" s="289"/>
    </row>
    <row r="280" spans="1:13" ht="49.5" customHeight="1" thickBot="1" x14ac:dyDescent="0.3">
      <c r="A280" s="20" t="s">
        <v>6</v>
      </c>
      <c r="B280" s="307" t="e">
        <f>IF($A$284&gt;B283,"#NV",(LOOKUP($A$284,B285:B460,$A285:$A460)+B284))</f>
        <v>#DIV/0!</v>
      </c>
      <c r="C280" s="308" t="e">
        <f t="shared" ref="C280:J280" si="6">IF($A$284&gt;C283,"#NV",(LOOKUP($A$284,C285:C460,$A285:$A460)+C284))</f>
        <v>#DIV/0!</v>
      </c>
      <c r="D280" s="309" t="e">
        <f t="shared" si="6"/>
        <v>#DIV/0!</v>
      </c>
      <c r="E280" s="308" t="e">
        <f t="shared" si="6"/>
        <v>#DIV/0!</v>
      </c>
      <c r="F280" s="309" t="e">
        <f t="shared" si="6"/>
        <v>#DIV/0!</v>
      </c>
      <c r="G280" s="308" t="e">
        <f t="shared" si="6"/>
        <v>#DIV/0!</v>
      </c>
      <c r="H280" s="309" t="e">
        <f t="shared" si="6"/>
        <v>#DIV/0!</v>
      </c>
      <c r="I280" s="308" t="e">
        <f t="shared" si="6"/>
        <v>#DIV/0!</v>
      </c>
      <c r="J280" s="309" t="e">
        <f t="shared" si="6"/>
        <v>#DIV/0!</v>
      </c>
      <c r="K280" s="340"/>
      <c r="L280" s="288"/>
      <c r="M280" s="289"/>
    </row>
    <row r="281" spans="1:13" ht="41.25" customHeight="1" thickBot="1" x14ac:dyDescent="0.3">
      <c r="A281" s="211" t="s">
        <v>18</v>
      </c>
      <c r="B281" s="334" t="e">
        <f t="shared" ref="B281:J281" si="7">IF(B280="#NV","#NV",B282)</f>
        <v>#DIV/0!</v>
      </c>
      <c r="C281" s="313" t="e">
        <f t="shared" si="7"/>
        <v>#DIV/0!</v>
      </c>
      <c r="D281" s="314" t="e">
        <f t="shared" si="7"/>
        <v>#DIV/0!</v>
      </c>
      <c r="E281" s="313" t="e">
        <f t="shared" si="7"/>
        <v>#DIV/0!</v>
      </c>
      <c r="F281" s="314" t="e">
        <f t="shared" si="7"/>
        <v>#DIV/0!</v>
      </c>
      <c r="G281" s="313" t="e">
        <f t="shared" si="7"/>
        <v>#DIV/0!</v>
      </c>
      <c r="H281" s="314" t="e">
        <f t="shared" si="7"/>
        <v>#DIV/0!</v>
      </c>
      <c r="I281" s="339" t="e">
        <f t="shared" si="7"/>
        <v>#DIV/0!</v>
      </c>
      <c r="J281" s="314" t="e">
        <f t="shared" si="7"/>
        <v>#DIV/0!</v>
      </c>
      <c r="K281" s="341"/>
      <c r="L281" s="288"/>
      <c r="M281" s="289"/>
    </row>
    <row r="282" spans="1:13" ht="18.75" hidden="1" thickBot="1" x14ac:dyDescent="0.3">
      <c r="A282" s="20"/>
      <c r="B282" s="85">
        <f>($L$5*4000)/(PI()*27.2^2)</f>
        <v>0</v>
      </c>
      <c r="C282" s="59">
        <f>($L$5*4000)/(PI()*35.9^2)</f>
        <v>0</v>
      </c>
      <c r="D282" s="85">
        <f>($L$5*4000)/(PI()*41.8^2)</f>
        <v>0</v>
      </c>
      <c r="E282" s="59">
        <f>($L$5*4000)/(PI()*54.4^2)</f>
        <v>0</v>
      </c>
      <c r="F282" s="85">
        <f>($L$5*4000)/(PI()*70.3^2)</f>
        <v>0</v>
      </c>
      <c r="G282" s="59">
        <f>($L$5*4000)/(PI()*82.5^2)</f>
        <v>0</v>
      </c>
      <c r="H282" s="85">
        <f>($L$5*4000)/(PI()*107.1^2)</f>
        <v>0</v>
      </c>
      <c r="I282" s="43">
        <f>($L$5*4000)/(PI()*131.3^2)</f>
        <v>0</v>
      </c>
      <c r="J282" s="85">
        <f>($L$5*4000)/(PI()*159.3^2)</f>
        <v>0</v>
      </c>
      <c r="K282" s="342"/>
      <c r="L282" s="288"/>
      <c r="M282" s="289"/>
    </row>
    <row r="283" spans="1:13" ht="16.5" thickBot="1" x14ac:dyDescent="0.3">
      <c r="A283" s="20" t="s">
        <v>1</v>
      </c>
      <c r="B283" s="331">
        <v>12.2</v>
      </c>
      <c r="C283" s="316">
        <v>17.3</v>
      </c>
      <c r="D283" s="317">
        <v>28.6</v>
      </c>
      <c r="E283" s="316">
        <v>38</v>
      </c>
      <c r="F283" s="317">
        <v>60.3</v>
      </c>
      <c r="G283" s="316">
        <v>68.5</v>
      </c>
      <c r="H283" s="317">
        <v>99.55</v>
      </c>
      <c r="I283" s="338">
        <v>168.58</v>
      </c>
      <c r="J283" s="320">
        <v>279.05</v>
      </c>
      <c r="K283" s="31"/>
      <c r="L283" s="290"/>
      <c r="M283" s="291"/>
    </row>
    <row r="284" spans="1:13" ht="24.75" hidden="1" thickBot="1" x14ac:dyDescent="0.3">
      <c r="A284" s="25" t="e">
        <f>(($A$5/1000)/(SQRT($A$3/100)))</f>
        <v>#DIV/0!</v>
      </c>
      <c r="B284" s="29">
        <v>0.1</v>
      </c>
      <c r="C284" s="22">
        <v>0.1</v>
      </c>
      <c r="D284" s="30">
        <v>0.1</v>
      </c>
      <c r="E284" s="22">
        <v>0.1</v>
      </c>
      <c r="F284" s="30">
        <v>0.1</v>
      </c>
      <c r="G284" s="24">
        <v>0.1</v>
      </c>
      <c r="H284" s="60">
        <v>0.1</v>
      </c>
      <c r="I284" s="276">
        <v>0.1</v>
      </c>
      <c r="J284" s="276">
        <v>0.1</v>
      </c>
      <c r="K284" s="2"/>
    </row>
    <row r="285" spans="1:13" ht="16.5" hidden="1" x14ac:dyDescent="0.3">
      <c r="A285" s="86">
        <v>0.5</v>
      </c>
      <c r="B285" s="91">
        <v>0.35</v>
      </c>
      <c r="C285" s="107">
        <v>1.1499999999999999</v>
      </c>
      <c r="D285" s="91">
        <v>1.4</v>
      </c>
      <c r="E285" s="107">
        <v>2.7</v>
      </c>
      <c r="F285" s="91">
        <v>8.3600000000000101</v>
      </c>
      <c r="G285" s="107">
        <v>11.5</v>
      </c>
      <c r="H285" s="92">
        <v>0</v>
      </c>
      <c r="I285" s="245">
        <v>1.58</v>
      </c>
      <c r="J285" s="246">
        <v>8.75</v>
      </c>
      <c r="K285" s="2"/>
    </row>
    <row r="286" spans="1:13" ht="16.5" hidden="1" x14ac:dyDescent="0.3">
      <c r="A286" s="87">
        <v>0.6</v>
      </c>
      <c r="B286" s="93">
        <v>0.43</v>
      </c>
      <c r="C286" s="108">
        <v>1.3</v>
      </c>
      <c r="D286" s="93">
        <v>1.62</v>
      </c>
      <c r="E286" s="108">
        <v>3.72</v>
      </c>
      <c r="F286" s="93">
        <v>9</v>
      </c>
      <c r="G286" s="108">
        <v>12.38</v>
      </c>
      <c r="H286" s="94">
        <v>2.4700000000000002</v>
      </c>
      <c r="I286" s="247">
        <v>2.1</v>
      </c>
      <c r="J286" s="248">
        <v>10.4</v>
      </c>
      <c r="K286" s="2"/>
    </row>
    <row r="287" spans="1:13" ht="16.5" hidden="1" x14ac:dyDescent="0.3">
      <c r="A287" s="87">
        <v>0.7</v>
      </c>
      <c r="B287" s="93">
        <v>0.51</v>
      </c>
      <c r="C287" s="108">
        <v>1.45</v>
      </c>
      <c r="D287" s="93">
        <v>1.84</v>
      </c>
      <c r="E287" s="108">
        <v>4.74</v>
      </c>
      <c r="F287" s="93">
        <v>9.64</v>
      </c>
      <c r="G287" s="108">
        <v>13.26</v>
      </c>
      <c r="H287" s="94">
        <v>4.9400000000000004</v>
      </c>
      <c r="I287" s="247">
        <v>2.6</v>
      </c>
      <c r="J287" s="248">
        <v>12.1</v>
      </c>
      <c r="K287" s="2"/>
    </row>
    <row r="288" spans="1:13" ht="16.5" hidden="1" x14ac:dyDescent="0.3">
      <c r="A288" s="87">
        <v>0.8</v>
      </c>
      <c r="B288" s="93">
        <v>0.59</v>
      </c>
      <c r="C288" s="108">
        <v>1.6</v>
      </c>
      <c r="D288" s="93">
        <v>2.06</v>
      </c>
      <c r="E288" s="108">
        <v>5.76</v>
      </c>
      <c r="F288" s="93">
        <v>10.28</v>
      </c>
      <c r="G288" s="108">
        <v>14.14</v>
      </c>
      <c r="H288" s="94">
        <v>7.41</v>
      </c>
      <c r="I288" s="247">
        <v>3.1</v>
      </c>
      <c r="J288" s="248">
        <v>13.8</v>
      </c>
      <c r="K288" s="2"/>
    </row>
    <row r="289" spans="1:11" ht="16.5" hidden="1" x14ac:dyDescent="0.3">
      <c r="A289" s="88">
        <v>0.9</v>
      </c>
      <c r="B289" s="95">
        <v>0.67</v>
      </c>
      <c r="C289" s="109">
        <v>1.75</v>
      </c>
      <c r="D289" s="95">
        <v>2.2799999999999998</v>
      </c>
      <c r="E289" s="109">
        <v>6.78</v>
      </c>
      <c r="F289" s="95">
        <v>10.92</v>
      </c>
      <c r="G289" s="109">
        <v>15.02</v>
      </c>
      <c r="H289" s="96">
        <v>9.8800000000000008</v>
      </c>
      <c r="I289" s="247">
        <v>3.7</v>
      </c>
      <c r="J289" s="248">
        <v>15.8</v>
      </c>
      <c r="K289" s="2"/>
    </row>
    <row r="290" spans="1:11" ht="16.5" hidden="1" x14ac:dyDescent="0.3">
      <c r="A290" s="89">
        <v>1</v>
      </c>
      <c r="B290" s="97">
        <v>0.75</v>
      </c>
      <c r="C290" s="110">
        <v>1.9</v>
      </c>
      <c r="D290" s="97">
        <v>2.5</v>
      </c>
      <c r="E290" s="110">
        <v>7.8</v>
      </c>
      <c r="F290" s="97">
        <v>11.56</v>
      </c>
      <c r="G290" s="110">
        <v>15.9</v>
      </c>
      <c r="H290" s="98">
        <v>12.35</v>
      </c>
      <c r="I290" s="249">
        <v>4.3600000000000003</v>
      </c>
      <c r="J290" s="250">
        <v>17.5</v>
      </c>
      <c r="K290" s="2"/>
    </row>
    <row r="291" spans="1:11" ht="16.5" hidden="1" x14ac:dyDescent="0.3">
      <c r="A291" s="90">
        <v>1.1000000000000001</v>
      </c>
      <c r="B291" s="99">
        <v>0.83</v>
      </c>
      <c r="C291" s="111">
        <v>2.0499999999999998</v>
      </c>
      <c r="D291" s="99">
        <v>2.72</v>
      </c>
      <c r="E291" s="111">
        <v>8.82</v>
      </c>
      <c r="F291" s="99">
        <v>12.2</v>
      </c>
      <c r="G291" s="111">
        <v>16.78</v>
      </c>
      <c r="H291" s="100">
        <v>13.48</v>
      </c>
      <c r="I291" s="247">
        <v>5.5</v>
      </c>
      <c r="J291" s="248">
        <v>19.2</v>
      </c>
      <c r="K291" s="2"/>
    </row>
    <row r="292" spans="1:11" ht="16.5" hidden="1" x14ac:dyDescent="0.3">
      <c r="A292" s="87">
        <v>1.2</v>
      </c>
      <c r="B292" s="93">
        <v>0.91</v>
      </c>
      <c r="C292" s="108">
        <v>2.2000000000000002</v>
      </c>
      <c r="D292" s="93">
        <v>2.94</v>
      </c>
      <c r="E292" s="108">
        <v>9.84</v>
      </c>
      <c r="F292" s="93">
        <v>12.84</v>
      </c>
      <c r="G292" s="108">
        <v>17.66</v>
      </c>
      <c r="H292" s="101">
        <v>14.62</v>
      </c>
      <c r="I292" s="247">
        <v>6.7</v>
      </c>
      <c r="J292" s="248">
        <v>20.9</v>
      </c>
      <c r="K292" s="2"/>
    </row>
    <row r="293" spans="1:11" ht="16.5" hidden="1" x14ac:dyDescent="0.3">
      <c r="A293" s="87">
        <v>1.3</v>
      </c>
      <c r="B293" s="93">
        <v>0.99</v>
      </c>
      <c r="C293" s="108">
        <v>2.35</v>
      </c>
      <c r="D293" s="93">
        <v>3.16</v>
      </c>
      <c r="E293" s="108">
        <v>10.86</v>
      </c>
      <c r="F293" s="93">
        <v>13.48</v>
      </c>
      <c r="G293" s="108">
        <v>18.54</v>
      </c>
      <c r="H293" s="101">
        <v>15.76</v>
      </c>
      <c r="I293" s="247">
        <v>7.9</v>
      </c>
      <c r="J293" s="248">
        <v>22.6</v>
      </c>
      <c r="K293" s="2"/>
    </row>
    <row r="294" spans="1:11" ht="16.5" hidden="1" x14ac:dyDescent="0.3">
      <c r="A294" s="87">
        <v>1.4</v>
      </c>
      <c r="B294" s="93">
        <v>1.07</v>
      </c>
      <c r="C294" s="108">
        <v>2.5</v>
      </c>
      <c r="D294" s="93">
        <v>3.38</v>
      </c>
      <c r="E294" s="108">
        <v>11.88</v>
      </c>
      <c r="F294" s="93">
        <v>14.12</v>
      </c>
      <c r="G294" s="108">
        <v>19.420000000000002</v>
      </c>
      <c r="H294" s="101">
        <v>16.91</v>
      </c>
      <c r="I294" s="247">
        <v>9.1</v>
      </c>
      <c r="J294" s="248">
        <v>24.3</v>
      </c>
      <c r="K294" s="2"/>
    </row>
    <row r="295" spans="1:11" ht="16.5" hidden="1" x14ac:dyDescent="0.3">
      <c r="A295" s="87">
        <v>1.5</v>
      </c>
      <c r="B295" s="93">
        <v>1.1499999999999999</v>
      </c>
      <c r="C295" s="108">
        <v>2.65</v>
      </c>
      <c r="D295" s="93">
        <v>3.6</v>
      </c>
      <c r="E295" s="108">
        <v>12.9</v>
      </c>
      <c r="F295" s="93">
        <v>14.76</v>
      </c>
      <c r="G295" s="108">
        <v>20.3</v>
      </c>
      <c r="H295" s="101">
        <v>18.04</v>
      </c>
      <c r="I295" s="247">
        <v>10.72</v>
      </c>
      <c r="J295" s="251">
        <v>26.08</v>
      </c>
      <c r="K295" s="2"/>
    </row>
    <row r="296" spans="1:11" ht="16.5" hidden="1" x14ac:dyDescent="0.3">
      <c r="A296" s="87">
        <v>1.6</v>
      </c>
      <c r="B296" s="93">
        <v>1.23</v>
      </c>
      <c r="C296" s="108">
        <v>2.8</v>
      </c>
      <c r="D296" s="93">
        <v>3.82</v>
      </c>
      <c r="E296" s="108">
        <v>13.92</v>
      </c>
      <c r="F296" s="93">
        <v>15.4</v>
      </c>
      <c r="G296" s="108">
        <v>21.18</v>
      </c>
      <c r="H296" s="101">
        <v>19.18</v>
      </c>
      <c r="I296" s="247">
        <v>11.9</v>
      </c>
      <c r="J296" s="251">
        <v>27.8</v>
      </c>
      <c r="K296" s="2"/>
    </row>
    <row r="297" spans="1:11" ht="16.5" hidden="1" x14ac:dyDescent="0.3">
      <c r="A297" s="87">
        <v>1.7</v>
      </c>
      <c r="B297" s="93">
        <v>1.31</v>
      </c>
      <c r="C297" s="108">
        <v>2.95</v>
      </c>
      <c r="D297" s="93">
        <v>4.04</v>
      </c>
      <c r="E297" s="108">
        <v>14.94</v>
      </c>
      <c r="F297" s="93">
        <v>16.04</v>
      </c>
      <c r="G297" s="108">
        <v>22.06</v>
      </c>
      <c r="H297" s="101">
        <v>20.32</v>
      </c>
      <c r="I297" s="247">
        <v>13.2</v>
      </c>
      <c r="J297" s="251">
        <v>29.5</v>
      </c>
      <c r="K297" s="2"/>
    </row>
    <row r="298" spans="1:11" ht="16.5" hidden="1" x14ac:dyDescent="0.3">
      <c r="A298" s="87">
        <v>1.8</v>
      </c>
      <c r="B298" s="93">
        <v>1.39</v>
      </c>
      <c r="C298" s="108">
        <v>3.1</v>
      </c>
      <c r="D298" s="93">
        <v>4.26</v>
      </c>
      <c r="E298" s="108">
        <v>15.96</v>
      </c>
      <c r="F298" s="93">
        <v>16.68</v>
      </c>
      <c r="G298" s="108">
        <v>22.94</v>
      </c>
      <c r="H298" s="101">
        <v>21.46</v>
      </c>
      <c r="I298" s="247">
        <v>14.4</v>
      </c>
      <c r="J298" s="251">
        <v>31.2</v>
      </c>
      <c r="K298" s="2"/>
    </row>
    <row r="299" spans="1:11" ht="16.5" hidden="1" x14ac:dyDescent="0.3">
      <c r="A299" s="88">
        <v>1.9</v>
      </c>
      <c r="B299" s="95">
        <v>1.47</v>
      </c>
      <c r="C299" s="109">
        <v>3.25</v>
      </c>
      <c r="D299" s="95">
        <v>4.4800000000000004</v>
      </c>
      <c r="E299" s="109">
        <v>16.98</v>
      </c>
      <c r="F299" s="95">
        <v>17.32</v>
      </c>
      <c r="G299" s="109">
        <v>23.82</v>
      </c>
      <c r="H299" s="102">
        <v>22.61</v>
      </c>
      <c r="I299" s="247">
        <v>15.7</v>
      </c>
      <c r="J299" s="251">
        <v>32.9</v>
      </c>
      <c r="K299" s="2"/>
    </row>
    <row r="300" spans="1:11" ht="16.5" hidden="1" x14ac:dyDescent="0.3">
      <c r="A300" s="89">
        <v>2</v>
      </c>
      <c r="B300" s="97">
        <v>1.9</v>
      </c>
      <c r="C300" s="110">
        <v>3.4</v>
      </c>
      <c r="D300" s="97">
        <v>4.7</v>
      </c>
      <c r="E300" s="110">
        <v>18.600000000000001</v>
      </c>
      <c r="F300" s="97">
        <v>17.8</v>
      </c>
      <c r="G300" s="110">
        <v>24.69</v>
      </c>
      <c r="H300" s="103">
        <v>23.74</v>
      </c>
      <c r="I300" s="247">
        <v>17.079999999999998</v>
      </c>
      <c r="J300" s="251">
        <v>34.659999999999997</v>
      </c>
      <c r="K300" s="2"/>
    </row>
    <row r="301" spans="1:11" ht="16.5" hidden="1" x14ac:dyDescent="0.3">
      <c r="A301" s="90">
        <v>2.1</v>
      </c>
      <c r="B301" s="99">
        <v>2.34</v>
      </c>
      <c r="C301" s="111">
        <v>3.55</v>
      </c>
      <c r="D301" s="99">
        <v>4.95</v>
      </c>
      <c r="E301" s="111">
        <v>19.399999999999999</v>
      </c>
      <c r="F301" s="99">
        <v>18.27</v>
      </c>
      <c r="G301" s="111">
        <v>25.3</v>
      </c>
      <c r="H301" s="100">
        <v>24.96</v>
      </c>
      <c r="I301" s="247">
        <v>17.88</v>
      </c>
      <c r="J301" s="251">
        <v>35.299999999999997</v>
      </c>
      <c r="K301" s="2"/>
    </row>
    <row r="302" spans="1:11" ht="16.5" hidden="1" x14ac:dyDescent="0.3">
      <c r="A302" s="87">
        <v>2.2000000000000002</v>
      </c>
      <c r="B302" s="93">
        <v>2.78</v>
      </c>
      <c r="C302" s="108">
        <v>3.7</v>
      </c>
      <c r="D302" s="93">
        <v>5.2</v>
      </c>
      <c r="E302" s="108">
        <v>20.2</v>
      </c>
      <c r="F302" s="93">
        <v>18.739999999999998</v>
      </c>
      <c r="G302" s="108">
        <v>25.91</v>
      </c>
      <c r="H302" s="101">
        <v>26.18</v>
      </c>
      <c r="I302" s="247">
        <v>18.600000000000001</v>
      </c>
      <c r="J302" s="251">
        <v>36</v>
      </c>
      <c r="K302" s="2"/>
    </row>
    <row r="303" spans="1:11" ht="16.5" hidden="1" x14ac:dyDescent="0.3">
      <c r="A303" s="87">
        <v>2.2999999999999998</v>
      </c>
      <c r="B303" s="93">
        <v>3.22</v>
      </c>
      <c r="C303" s="108">
        <v>3.85</v>
      </c>
      <c r="D303" s="93">
        <v>5.45</v>
      </c>
      <c r="E303" s="108">
        <v>21</v>
      </c>
      <c r="F303" s="93">
        <v>19.21</v>
      </c>
      <c r="G303" s="108">
        <v>26.52</v>
      </c>
      <c r="H303" s="104">
        <v>27.4</v>
      </c>
      <c r="I303" s="247">
        <v>19.399999999999999</v>
      </c>
      <c r="J303" s="251">
        <v>36.700000000000003</v>
      </c>
      <c r="K303" s="2"/>
    </row>
    <row r="304" spans="1:11" ht="16.5" hidden="1" x14ac:dyDescent="0.3">
      <c r="A304" s="87">
        <v>2.4</v>
      </c>
      <c r="B304" s="93">
        <v>3.66</v>
      </c>
      <c r="C304" s="108">
        <v>4</v>
      </c>
      <c r="D304" s="93">
        <v>5.7</v>
      </c>
      <c r="E304" s="108">
        <v>21.8</v>
      </c>
      <c r="F304" s="93">
        <v>19.68</v>
      </c>
      <c r="G304" s="108">
        <v>27.13</v>
      </c>
      <c r="H304" s="101">
        <v>28.62</v>
      </c>
      <c r="I304" s="247">
        <v>19.899999999999999</v>
      </c>
      <c r="J304" s="251">
        <v>37.4</v>
      </c>
      <c r="K304" s="2"/>
    </row>
    <row r="305" spans="1:11" ht="16.5" hidden="1" x14ac:dyDescent="0.3">
      <c r="A305" s="87">
        <v>2.5</v>
      </c>
      <c r="B305" s="93">
        <v>4.0999999999999996</v>
      </c>
      <c r="C305" s="108">
        <v>4.1500000000000004</v>
      </c>
      <c r="D305" s="93">
        <v>5.95</v>
      </c>
      <c r="E305" s="108">
        <v>22.6</v>
      </c>
      <c r="F305" s="93">
        <v>20.149999999999999</v>
      </c>
      <c r="G305" s="108">
        <v>27.74</v>
      </c>
      <c r="H305" s="101">
        <v>29.84</v>
      </c>
      <c r="I305" s="247">
        <v>20.27</v>
      </c>
      <c r="J305" s="251">
        <v>38.270000000000003</v>
      </c>
      <c r="K305" s="2"/>
    </row>
    <row r="306" spans="1:11" ht="16.5" hidden="1" x14ac:dyDescent="0.3">
      <c r="A306" s="87">
        <v>2.6</v>
      </c>
      <c r="B306" s="93">
        <v>4.54</v>
      </c>
      <c r="C306" s="108">
        <v>4.3</v>
      </c>
      <c r="D306" s="93">
        <v>6.2</v>
      </c>
      <c r="E306" s="108">
        <v>23.4</v>
      </c>
      <c r="F306" s="93">
        <v>20.62</v>
      </c>
      <c r="G306" s="108">
        <v>28.35</v>
      </c>
      <c r="H306" s="101">
        <v>31.06</v>
      </c>
      <c r="I306" s="247">
        <v>20.8</v>
      </c>
      <c r="J306" s="251">
        <v>39</v>
      </c>
      <c r="K306" s="2"/>
    </row>
    <row r="307" spans="1:11" ht="16.5" hidden="1" x14ac:dyDescent="0.3">
      <c r="A307" s="87">
        <v>2.7</v>
      </c>
      <c r="B307" s="93">
        <v>4.9800000000000004</v>
      </c>
      <c r="C307" s="108">
        <v>4.45</v>
      </c>
      <c r="D307" s="93">
        <v>6.45</v>
      </c>
      <c r="E307" s="108">
        <v>24.2</v>
      </c>
      <c r="F307" s="93">
        <v>21.09</v>
      </c>
      <c r="G307" s="108">
        <v>28.96</v>
      </c>
      <c r="H307" s="101">
        <v>32.28</v>
      </c>
      <c r="I307" s="247">
        <v>21.5</v>
      </c>
      <c r="J307" s="251">
        <v>39.700000000000003</v>
      </c>
      <c r="K307" s="2"/>
    </row>
    <row r="308" spans="1:11" ht="16.5" hidden="1" x14ac:dyDescent="0.3">
      <c r="A308" s="87">
        <v>2.8</v>
      </c>
      <c r="B308" s="93">
        <v>5.42</v>
      </c>
      <c r="C308" s="108">
        <v>4.5999999999999996</v>
      </c>
      <c r="D308" s="93">
        <v>6.7</v>
      </c>
      <c r="E308" s="108">
        <v>25</v>
      </c>
      <c r="F308" s="93">
        <v>21.56</v>
      </c>
      <c r="G308" s="108">
        <v>29.57</v>
      </c>
      <c r="H308" s="104">
        <v>33.5</v>
      </c>
      <c r="I308" s="247">
        <v>22.1</v>
      </c>
      <c r="J308" s="251">
        <v>40.4</v>
      </c>
      <c r="K308" s="2"/>
    </row>
    <row r="309" spans="1:11" ht="16.5" hidden="1" x14ac:dyDescent="0.3">
      <c r="A309" s="88">
        <v>2.9</v>
      </c>
      <c r="B309" s="95">
        <v>5.86</v>
      </c>
      <c r="C309" s="109">
        <v>4.75</v>
      </c>
      <c r="D309" s="95">
        <v>6.95</v>
      </c>
      <c r="E309" s="109">
        <v>25.8</v>
      </c>
      <c r="F309" s="95">
        <v>22.03</v>
      </c>
      <c r="G309" s="109">
        <v>30.18</v>
      </c>
      <c r="H309" s="102">
        <v>34.72</v>
      </c>
      <c r="I309" s="247">
        <v>22.8</v>
      </c>
      <c r="J309" s="251">
        <v>41.1</v>
      </c>
      <c r="K309" s="2"/>
    </row>
    <row r="310" spans="1:11" ht="16.5" hidden="1" x14ac:dyDescent="0.3">
      <c r="A310" s="89">
        <v>3</v>
      </c>
      <c r="B310" s="97">
        <v>6.3</v>
      </c>
      <c r="C310" s="110">
        <v>4.9000000000000004</v>
      </c>
      <c r="D310" s="97">
        <v>7.2</v>
      </c>
      <c r="E310" s="110">
        <v>27.8</v>
      </c>
      <c r="F310" s="97">
        <v>22.5</v>
      </c>
      <c r="G310" s="110">
        <v>30.6</v>
      </c>
      <c r="H310" s="103">
        <v>35.96</v>
      </c>
      <c r="I310" s="247">
        <v>23.45</v>
      </c>
      <c r="J310" s="251">
        <v>41.88</v>
      </c>
      <c r="K310" s="2"/>
    </row>
    <row r="311" spans="1:11" ht="16.5" hidden="1" x14ac:dyDescent="0.3">
      <c r="A311" s="90">
        <v>3.1</v>
      </c>
      <c r="B311" s="99">
        <v>6.58</v>
      </c>
      <c r="C311" s="111">
        <v>5.39</v>
      </c>
      <c r="D311" s="99">
        <v>7.73</v>
      </c>
      <c r="E311" s="111">
        <v>28.1</v>
      </c>
      <c r="F311" s="99">
        <v>23.31</v>
      </c>
      <c r="G311" s="111">
        <v>31.7</v>
      </c>
      <c r="H311" s="100">
        <v>37.28</v>
      </c>
      <c r="I311" s="247">
        <v>23.7</v>
      </c>
      <c r="J311" s="251">
        <v>42.4</v>
      </c>
      <c r="K311" s="2"/>
    </row>
    <row r="312" spans="1:11" ht="16.5" hidden="1" x14ac:dyDescent="0.3">
      <c r="A312" s="87">
        <v>3.2</v>
      </c>
      <c r="B312" s="93">
        <v>6.86</v>
      </c>
      <c r="C312" s="108">
        <v>5.88</v>
      </c>
      <c r="D312" s="93">
        <v>8.26</v>
      </c>
      <c r="E312" s="108">
        <v>28.4</v>
      </c>
      <c r="F312" s="93">
        <v>24.12</v>
      </c>
      <c r="G312" s="108">
        <v>32.799999999999997</v>
      </c>
      <c r="H312" s="101">
        <v>38.6</v>
      </c>
      <c r="I312" s="247">
        <v>24</v>
      </c>
      <c r="J312" s="251">
        <v>42.9</v>
      </c>
      <c r="K312" s="2"/>
    </row>
    <row r="313" spans="1:11" ht="16.5" hidden="1" x14ac:dyDescent="0.3">
      <c r="A313" s="87">
        <v>3.3</v>
      </c>
      <c r="B313" s="93">
        <v>7.14</v>
      </c>
      <c r="C313" s="108">
        <v>6.37</v>
      </c>
      <c r="D313" s="93">
        <v>8.7899999999999991</v>
      </c>
      <c r="E313" s="108">
        <v>28.7</v>
      </c>
      <c r="F313" s="93">
        <v>24.93</v>
      </c>
      <c r="G313" s="108">
        <v>33.9</v>
      </c>
      <c r="H313" s="101">
        <v>39.92</v>
      </c>
      <c r="I313" s="247">
        <v>24.3</v>
      </c>
      <c r="J313" s="251">
        <v>43.4</v>
      </c>
      <c r="K313" s="2"/>
    </row>
    <row r="314" spans="1:11" ht="16.5" hidden="1" x14ac:dyDescent="0.3">
      <c r="A314" s="87">
        <v>3.4</v>
      </c>
      <c r="B314" s="93">
        <v>7.42</v>
      </c>
      <c r="C314" s="108">
        <v>6.86</v>
      </c>
      <c r="D314" s="93">
        <v>9.32</v>
      </c>
      <c r="E314" s="108">
        <v>29</v>
      </c>
      <c r="F314" s="93">
        <v>25.74</v>
      </c>
      <c r="G314" s="108">
        <v>35</v>
      </c>
      <c r="H314" s="101">
        <v>41.24</v>
      </c>
      <c r="I314" s="247">
        <v>24.6</v>
      </c>
      <c r="J314" s="251">
        <v>43.9</v>
      </c>
      <c r="K314" s="2"/>
    </row>
    <row r="315" spans="1:11" ht="16.5" hidden="1" x14ac:dyDescent="0.3">
      <c r="A315" s="87">
        <v>3.5</v>
      </c>
      <c r="B315" s="93">
        <v>7.7</v>
      </c>
      <c r="C315" s="108">
        <v>7.35</v>
      </c>
      <c r="D315" s="93">
        <v>9.85</v>
      </c>
      <c r="E315" s="108">
        <v>29.3</v>
      </c>
      <c r="F315" s="93">
        <v>26.55</v>
      </c>
      <c r="G315" s="108">
        <v>36.1</v>
      </c>
      <c r="H315" s="101">
        <v>42.56</v>
      </c>
      <c r="I315" s="247">
        <v>24.93</v>
      </c>
      <c r="J315" s="251">
        <v>44.53</v>
      </c>
      <c r="K315" s="2"/>
    </row>
    <row r="316" spans="1:11" ht="16.5" hidden="1" x14ac:dyDescent="0.3">
      <c r="A316" s="87">
        <v>3.6</v>
      </c>
      <c r="B316" s="93">
        <v>7.98</v>
      </c>
      <c r="C316" s="108">
        <v>7.84</v>
      </c>
      <c r="D316" s="93">
        <v>10.38</v>
      </c>
      <c r="E316" s="108">
        <v>29.6</v>
      </c>
      <c r="F316" s="93">
        <v>27.36</v>
      </c>
      <c r="G316" s="108">
        <v>37.200000000000003</v>
      </c>
      <c r="H316" s="101">
        <v>43.88</v>
      </c>
      <c r="I316" s="247">
        <v>25.2</v>
      </c>
      <c r="J316" s="251">
        <v>45</v>
      </c>
      <c r="K316" s="2"/>
    </row>
    <row r="317" spans="1:11" ht="16.5" hidden="1" x14ac:dyDescent="0.3">
      <c r="A317" s="87">
        <v>3.7</v>
      </c>
      <c r="B317" s="93">
        <v>8.26</v>
      </c>
      <c r="C317" s="108">
        <v>8.33</v>
      </c>
      <c r="D317" s="93">
        <v>10.91</v>
      </c>
      <c r="E317" s="108">
        <v>29.9</v>
      </c>
      <c r="F317" s="93">
        <v>28.17</v>
      </c>
      <c r="G317" s="108">
        <v>38.299999999999997</v>
      </c>
      <c r="H317" s="101">
        <v>45.2</v>
      </c>
      <c r="I317" s="247">
        <v>25.5</v>
      </c>
      <c r="J317" s="251">
        <v>45.5</v>
      </c>
      <c r="K317" s="2"/>
    </row>
    <row r="318" spans="1:11" ht="16.5" hidden="1" x14ac:dyDescent="0.3">
      <c r="A318" s="87">
        <v>3.8</v>
      </c>
      <c r="B318" s="93">
        <v>8.5399999999999991</v>
      </c>
      <c r="C318" s="108">
        <v>8.8199999999999896</v>
      </c>
      <c r="D318" s="93">
        <v>11.44</v>
      </c>
      <c r="E318" s="108">
        <v>30.2</v>
      </c>
      <c r="F318" s="93">
        <v>28.98</v>
      </c>
      <c r="G318" s="108">
        <v>39.4</v>
      </c>
      <c r="H318" s="101">
        <v>46.52</v>
      </c>
      <c r="I318" s="247">
        <v>25.8</v>
      </c>
      <c r="J318" s="251">
        <v>46</v>
      </c>
      <c r="K318" s="2"/>
    </row>
    <row r="319" spans="1:11" ht="16.5" hidden="1" x14ac:dyDescent="0.3">
      <c r="A319" s="88">
        <v>3.9</v>
      </c>
      <c r="B319" s="95">
        <v>8.82</v>
      </c>
      <c r="C319" s="109">
        <v>9.3099999999999898</v>
      </c>
      <c r="D319" s="95">
        <v>11.97</v>
      </c>
      <c r="E319" s="109">
        <v>30.5</v>
      </c>
      <c r="F319" s="95">
        <v>29.79</v>
      </c>
      <c r="G319" s="109">
        <v>40.5</v>
      </c>
      <c r="H319" s="102">
        <v>47.84</v>
      </c>
      <c r="I319" s="247">
        <v>26.1</v>
      </c>
      <c r="J319" s="251">
        <v>46.6</v>
      </c>
      <c r="K319" s="2"/>
    </row>
    <row r="320" spans="1:11" ht="16.5" hidden="1" x14ac:dyDescent="0.3">
      <c r="A320" s="89">
        <v>4</v>
      </c>
      <c r="B320" s="97">
        <v>9.1</v>
      </c>
      <c r="C320" s="110">
        <v>9.8000000000000007</v>
      </c>
      <c r="D320" s="97">
        <v>12.55</v>
      </c>
      <c r="E320" s="110">
        <v>31.6</v>
      </c>
      <c r="F320" s="97">
        <v>31.6</v>
      </c>
      <c r="G320" s="110">
        <v>41.7</v>
      </c>
      <c r="H320" s="103">
        <v>49.2</v>
      </c>
      <c r="I320" s="247">
        <v>26.41</v>
      </c>
      <c r="J320" s="251">
        <v>47.17</v>
      </c>
      <c r="K320" s="2"/>
    </row>
    <row r="321" spans="1:11" ht="16.5" hidden="1" x14ac:dyDescent="0.3">
      <c r="A321" s="90">
        <v>4.0999999999999996</v>
      </c>
      <c r="B321" s="99">
        <v>9.24</v>
      </c>
      <c r="C321" s="111">
        <v>10.32</v>
      </c>
      <c r="D321" s="99">
        <v>13.25</v>
      </c>
      <c r="E321" s="111">
        <v>32</v>
      </c>
      <c r="F321" s="99">
        <v>32.9</v>
      </c>
      <c r="G321" s="111">
        <v>43.5</v>
      </c>
      <c r="H321" s="100">
        <f>H320+0.38</f>
        <v>49.580000000000005</v>
      </c>
      <c r="I321" s="247">
        <v>26.7</v>
      </c>
      <c r="J321" s="251">
        <v>47.7</v>
      </c>
      <c r="K321" s="2"/>
    </row>
    <row r="322" spans="1:11" ht="16.5" hidden="1" x14ac:dyDescent="0.3">
      <c r="A322" s="87">
        <v>4.2</v>
      </c>
      <c r="B322" s="93">
        <v>9.3800000000000008</v>
      </c>
      <c r="C322" s="108">
        <v>10.84</v>
      </c>
      <c r="D322" s="93">
        <v>13.95</v>
      </c>
      <c r="E322" s="108">
        <v>32.4</v>
      </c>
      <c r="F322" s="93">
        <v>34.200000000000003</v>
      </c>
      <c r="G322" s="108">
        <v>45.3</v>
      </c>
      <c r="H322" s="101">
        <f>H321+0.38</f>
        <v>49.960000000000008</v>
      </c>
      <c r="I322" s="247">
        <v>27</v>
      </c>
      <c r="J322" s="251">
        <v>48.3</v>
      </c>
      <c r="K322" s="2"/>
    </row>
    <row r="323" spans="1:11" ht="16.5" hidden="1" x14ac:dyDescent="0.3">
      <c r="A323" s="87">
        <v>4.3</v>
      </c>
      <c r="B323" s="93">
        <v>9.52</v>
      </c>
      <c r="C323" s="108">
        <v>11.36</v>
      </c>
      <c r="D323" s="93">
        <v>14.65</v>
      </c>
      <c r="E323" s="108">
        <v>32.799999999999997</v>
      </c>
      <c r="F323" s="93">
        <v>35.5</v>
      </c>
      <c r="G323" s="108">
        <v>47.1</v>
      </c>
      <c r="H323" s="101">
        <f t="shared" ref="H323:H329" si="8">H322+0.38</f>
        <v>50.340000000000011</v>
      </c>
      <c r="I323" s="247">
        <v>27.3</v>
      </c>
      <c r="J323" s="251">
        <v>49</v>
      </c>
      <c r="K323" s="2"/>
    </row>
    <row r="324" spans="1:11" ht="16.5" hidden="1" x14ac:dyDescent="0.3">
      <c r="A324" s="87">
        <v>4.4000000000000004</v>
      </c>
      <c r="B324" s="93">
        <v>9.66</v>
      </c>
      <c r="C324" s="108">
        <v>11.88</v>
      </c>
      <c r="D324" s="93">
        <v>15.35</v>
      </c>
      <c r="E324" s="108">
        <v>33.200000000000003</v>
      </c>
      <c r="F324" s="93">
        <v>36.799999999999997</v>
      </c>
      <c r="G324" s="108">
        <v>48.9</v>
      </c>
      <c r="H324" s="101">
        <f t="shared" si="8"/>
        <v>50.720000000000013</v>
      </c>
      <c r="I324" s="247">
        <v>27.6</v>
      </c>
      <c r="J324" s="251">
        <v>49.6</v>
      </c>
      <c r="K324" s="2"/>
    </row>
    <row r="325" spans="1:11" ht="16.5" hidden="1" x14ac:dyDescent="0.3">
      <c r="A325" s="87">
        <v>4.5</v>
      </c>
      <c r="B325" s="93">
        <v>9.8000000000000007</v>
      </c>
      <c r="C325" s="108">
        <v>12.4</v>
      </c>
      <c r="D325" s="93">
        <v>16.05</v>
      </c>
      <c r="E325" s="108">
        <v>33.6</v>
      </c>
      <c r="F325" s="93">
        <v>38.1</v>
      </c>
      <c r="G325" s="108">
        <v>50.7</v>
      </c>
      <c r="H325" s="101">
        <f t="shared" si="8"/>
        <v>51.100000000000016</v>
      </c>
      <c r="I325" s="247">
        <v>28.09</v>
      </c>
      <c r="J325" s="251">
        <v>50.34</v>
      </c>
      <c r="K325" s="2"/>
    </row>
    <row r="326" spans="1:11" ht="16.5" hidden="1" x14ac:dyDescent="0.3">
      <c r="A326" s="87">
        <v>4.5999999999999996</v>
      </c>
      <c r="B326" s="93">
        <v>9.94</v>
      </c>
      <c r="C326" s="108">
        <v>12.92</v>
      </c>
      <c r="D326" s="93">
        <v>16.75</v>
      </c>
      <c r="E326" s="108">
        <v>34</v>
      </c>
      <c r="F326" s="93">
        <v>39.4</v>
      </c>
      <c r="G326" s="108">
        <v>52.5</v>
      </c>
      <c r="H326" s="101">
        <f t="shared" si="8"/>
        <v>51.480000000000018</v>
      </c>
      <c r="I326" s="247">
        <v>28.4</v>
      </c>
      <c r="J326" s="251">
        <v>50.9</v>
      </c>
      <c r="K326" s="2"/>
    </row>
    <row r="327" spans="1:11" ht="16.5" hidden="1" x14ac:dyDescent="0.3">
      <c r="A327" s="87">
        <v>4.7</v>
      </c>
      <c r="B327" s="93">
        <v>10.08</v>
      </c>
      <c r="C327" s="108">
        <v>13.44</v>
      </c>
      <c r="D327" s="93">
        <v>17.45</v>
      </c>
      <c r="E327" s="108">
        <v>34.4</v>
      </c>
      <c r="F327" s="93">
        <v>40.700000000000003</v>
      </c>
      <c r="G327" s="108">
        <v>54.3</v>
      </c>
      <c r="H327" s="101">
        <f>H326+0.38</f>
        <v>51.860000000000021</v>
      </c>
      <c r="I327" s="247">
        <v>28.7</v>
      </c>
      <c r="J327" s="251">
        <v>51.5</v>
      </c>
      <c r="K327" s="2"/>
    </row>
    <row r="328" spans="1:11" ht="16.5" hidden="1" x14ac:dyDescent="0.3">
      <c r="A328" s="87">
        <v>4.8</v>
      </c>
      <c r="B328" s="93">
        <v>10.220000000000001</v>
      </c>
      <c r="C328" s="108">
        <v>13.96</v>
      </c>
      <c r="D328" s="93">
        <v>18.149999999999999</v>
      </c>
      <c r="E328" s="108">
        <v>34.799999999999997</v>
      </c>
      <c r="F328" s="93">
        <v>42</v>
      </c>
      <c r="G328" s="108">
        <v>56.1</v>
      </c>
      <c r="H328" s="101">
        <f t="shared" si="8"/>
        <v>52.240000000000023</v>
      </c>
      <c r="I328" s="247">
        <v>29.1</v>
      </c>
      <c r="J328" s="251">
        <v>52.1</v>
      </c>
      <c r="K328" s="2"/>
    </row>
    <row r="329" spans="1:11" ht="16.5" hidden="1" x14ac:dyDescent="0.3">
      <c r="A329" s="88">
        <v>4.9000000000000004</v>
      </c>
      <c r="B329" s="95">
        <v>10.36</v>
      </c>
      <c r="C329" s="109">
        <v>14.48</v>
      </c>
      <c r="D329" s="95">
        <v>18.850000000000001</v>
      </c>
      <c r="E329" s="109">
        <v>35.200000000000003</v>
      </c>
      <c r="F329" s="95">
        <v>43.3</v>
      </c>
      <c r="G329" s="109">
        <v>57.9</v>
      </c>
      <c r="H329" s="102">
        <f t="shared" si="8"/>
        <v>52.620000000000026</v>
      </c>
      <c r="I329" s="247">
        <v>29.4</v>
      </c>
      <c r="J329" s="251">
        <v>52.7</v>
      </c>
      <c r="K329" s="2"/>
    </row>
    <row r="330" spans="1:11" ht="16.5" hidden="1" x14ac:dyDescent="0.3">
      <c r="A330" s="89">
        <v>5</v>
      </c>
      <c r="B330" s="97">
        <v>10.5</v>
      </c>
      <c r="C330" s="110">
        <v>15</v>
      </c>
      <c r="D330" s="97">
        <v>19.7</v>
      </c>
      <c r="E330" s="110">
        <v>35.5</v>
      </c>
      <c r="F330" s="97">
        <v>43.9</v>
      </c>
      <c r="G330" s="110">
        <v>60.3</v>
      </c>
      <c r="H330" s="103">
        <v>53</v>
      </c>
      <c r="I330" s="247">
        <v>29.77</v>
      </c>
      <c r="J330" s="251">
        <v>53.5</v>
      </c>
      <c r="K330" s="2"/>
    </row>
    <row r="331" spans="1:11" ht="16.5" hidden="1" x14ac:dyDescent="0.3">
      <c r="A331" s="90">
        <v>5.0999999999999996</v>
      </c>
      <c r="B331" s="99">
        <v>10.51</v>
      </c>
      <c r="C331" s="111">
        <v>15.16</v>
      </c>
      <c r="D331" s="99">
        <v>20.079999999999998</v>
      </c>
      <c r="E331" s="111">
        <v>35.83</v>
      </c>
      <c r="F331" s="99">
        <v>44.6</v>
      </c>
      <c r="G331" s="111">
        <v>60.64</v>
      </c>
      <c r="H331" s="100">
        <f>H330+0.9</f>
        <v>53.9</v>
      </c>
      <c r="I331" s="247">
        <v>30.3</v>
      </c>
      <c r="J331" s="251">
        <v>54.3</v>
      </c>
      <c r="K331" s="2"/>
    </row>
    <row r="332" spans="1:11" ht="16.5" hidden="1" x14ac:dyDescent="0.3">
      <c r="A332" s="87">
        <v>5.2</v>
      </c>
      <c r="B332" s="93">
        <v>10.52</v>
      </c>
      <c r="C332" s="108">
        <v>15.32</v>
      </c>
      <c r="D332" s="93">
        <v>20.46</v>
      </c>
      <c r="E332" s="108">
        <v>36.159999999999997</v>
      </c>
      <c r="F332" s="93">
        <v>45.3</v>
      </c>
      <c r="G332" s="108">
        <v>60.98</v>
      </c>
      <c r="H332" s="101">
        <f t="shared" ref="H332:H339" si="9">H331+0.9</f>
        <v>54.8</v>
      </c>
      <c r="I332" s="247">
        <v>30.8</v>
      </c>
      <c r="J332" s="251">
        <v>55.1</v>
      </c>
      <c r="K332" s="2"/>
    </row>
    <row r="333" spans="1:11" ht="16.5" hidden="1" x14ac:dyDescent="0.3">
      <c r="A333" s="87">
        <v>5.3</v>
      </c>
      <c r="B333" s="93">
        <v>10.53</v>
      </c>
      <c r="C333" s="108">
        <v>15.48</v>
      </c>
      <c r="D333" s="93">
        <v>20.84</v>
      </c>
      <c r="E333" s="108">
        <v>36.49</v>
      </c>
      <c r="F333" s="93">
        <v>46</v>
      </c>
      <c r="G333" s="108">
        <v>61.32</v>
      </c>
      <c r="H333" s="101">
        <f t="shared" si="9"/>
        <v>55.699999999999996</v>
      </c>
      <c r="I333" s="247">
        <v>31.4</v>
      </c>
      <c r="J333" s="251">
        <v>55.9</v>
      </c>
      <c r="K333" s="2"/>
    </row>
    <row r="334" spans="1:11" ht="16.5" hidden="1" x14ac:dyDescent="0.3">
      <c r="A334" s="87">
        <v>5.4</v>
      </c>
      <c r="B334" s="93">
        <v>10.54</v>
      </c>
      <c r="C334" s="108">
        <v>15.64</v>
      </c>
      <c r="D334" s="93">
        <v>21.22</v>
      </c>
      <c r="E334" s="108">
        <v>36.82</v>
      </c>
      <c r="F334" s="93">
        <v>46.7</v>
      </c>
      <c r="G334" s="108">
        <v>61.66</v>
      </c>
      <c r="H334" s="101">
        <f t="shared" si="9"/>
        <v>56.599999999999994</v>
      </c>
      <c r="I334" s="247">
        <v>31.92</v>
      </c>
      <c r="J334" s="251">
        <v>56.7</v>
      </c>
      <c r="K334" s="2"/>
    </row>
    <row r="335" spans="1:11" ht="16.5" hidden="1" x14ac:dyDescent="0.3">
      <c r="A335" s="87">
        <v>5.5</v>
      </c>
      <c r="B335" s="93">
        <v>10.55</v>
      </c>
      <c r="C335" s="108">
        <v>15.8</v>
      </c>
      <c r="D335" s="93">
        <v>21.6</v>
      </c>
      <c r="E335" s="108">
        <v>37.15</v>
      </c>
      <c r="F335" s="93">
        <v>47.4</v>
      </c>
      <c r="G335" s="108">
        <v>62</v>
      </c>
      <c r="H335" s="101">
        <f t="shared" si="9"/>
        <v>57.499999999999993</v>
      </c>
      <c r="I335" s="247">
        <v>32.57</v>
      </c>
      <c r="J335" s="251">
        <v>57.43</v>
      </c>
      <c r="K335" s="2"/>
    </row>
    <row r="336" spans="1:11" ht="16.5" hidden="1" x14ac:dyDescent="0.3">
      <c r="A336" s="87">
        <v>5.6</v>
      </c>
      <c r="B336" s="93">
        <v>10.56</v>
      </c>
      <c r="C336" s="108">
        <v>15.96</v>
      </c>
      <c r="D336" s="93">
        <v>21.98</v>
      </c>
      <c r="E336" s="108">
        <v>37.479999999999997</v>
      </c>
      <c r="F336" s="93">
        <v>48.1</v>
      </c>
      <c r="G336" s="108">
        <v>62.34</v>
      </c>
      <c r="H336" s="101">
        <f t="shared" si="9"/>
        <v>58.399999999999991</v>
      </c>
      <c r="I336" s="247">
        <v>33.1</v>
      </c>
      <c r="J336" s="251">
        <v>58.2</v>
      </c>
      <c r="K336" s="2"/>
    </row>
    <row r="337" spans="1:11" ht="16.5" hidden="1" x14ac:dyDescent="0.3">
      <c r="A337" s="87">
        <v>5.7</v>
      </c>
      <c r="B337" s="93">
        <v>10.57</v>
      </c>
      <c r="C337" s="108">
        <v>16.12</v>
      </c>
      <c r="D337" s="93">
        <v>22.36</v>
      </c>
      <c r="E337" s="108">
        <v>37.81</v>
      </c>
      <c r="F337" s="93">
        <v>48.8</v>
      </c>
      <c r="G337" s="108">
        <v>62.68</v>
      </c>
      <c r="H337" s="101">
        <f t="shared" si="9"/>
        <v>59.29999999999999</v>
      </c>
      <c r="I337" s="247">
        <v>33.700000000000003</v>
      </c>
      <c r="J337" s="251">
        <v>59</v>
      </c>
      <c r="K337" s="2"/>
    </row>
    <row r="338" spans="1:11" ht="16.5" hidden="1" x14ac:dyDescent="0.3">
      <c r="A338" s="87">
        <v>5.8</v>
      </c>
      <c r="B338" s="93">
        <v>10.58</v>
      </c>
      <c r="C338" s="108">
        <v>16.28</v>
      </c>
      <c r="D338" s="93">
        <v>22.74</v>
      </c>
      <c r="E338" s="108">
        <v>38.14</v>
      </c>
      <c r="F338" s="93">
        <v>49.5</v>
      </c>
      <c r="G338" s="108">
        <v>63.02</v>
      </c>
      <c r="H338" s="101">
        <f t="shared" si="9"/>
        <v>60.199999999999989</v>
      </c>
      <c r="I338" s="247">
        <v>34.200000000000003</v>
      </c>
      <c r="J338" s="251">
        <v>59.8</v>
      </c>
      <c r="K338" s="2"/>
    </row>
    <row r="339" spans="1:11" ht="16.5" hidden="1" x14ac:dyDescent="0.3">
      <c r="A339" s="88">
        <v>5.9</v>
      </c>
      <c r="B339" s="95">
        <v>10.59</v>
      </c>
      <c r="C339" s="109">
        <v>16.440000000000001</v>
      </c>
      <c r="D339" s="95">
        <v>23.12</v>
      </c>
      <c r="E339" s="109">
        <v>38.47</v>
      </c>
      <c r="F339" s="95">
        <v>50.2</v>
      </c>
      <c r="G339" s="109">
        <v>63.36</v>
      </c>
      <c r="H339" s="102">
        <f t="shared" si="9"/>
        <v>61.099999999999987</v>
      </c>
      <c r="I339" s="247">
        <v>34.799999999999997</v>
      </c>
      <c r="J339" s="251">
        <v>60.6</v>
      </c>
      <c r="K339" s="2"/>
    </row>
    <row r="340" spans="1:11" ht="16.5" hidden="1" x14ac:dyDescent="0.3">
      <c r="A340" s="89">
        <v>6</v>
      </c>
      <c r="B340" s="97">
        <v>10.65</v>
      </c>
      <c r="C340" s="110">
        <v>16.600000000000001</v>
      </c>
      <c r="D340" s="97">
        <v>23.5</v>
      </c>
      <c r="E340" s="110">
        <v>37.840000000000003</v>
      </c>
      <c r="F340" s="97">
        <v>51</v>
      </c>
      <c r="G340" s="110">
        <v>63.78</v>
      </c>
      <c r="H340" s="103">
        <v>61.96</v>
      </c>
      <c r="I340" s="247">
        <v>35.369999999999997</v>
      </c>
      <c r="J340" s="251">
        <v>61.36</v>
      </c>
      <c r="K340" s="2"/>
    </row>
    <row r="341" spans="1:11" ht="16.5" hidden="1" x14ac:dyDescent="0.3">
      <c r="A341" s="90">
        <v>6.1</v>
      </c>
      <c r="B341" s="99">
        <v>10.66</v>
      </c>
      <c r="C341" s="112"/>
      <c r="D341" s="99">
        <v>23.83</v>
      </c>
      <c r="E341" s="112"/>
      <c r="F341" s="99">
        <v>51.57</v>
      </c>
      <c r="G341" s="111">
        <v>64.2</v>
      </c>
      <c r="H341" s="100">
        <f>H340+0.98</f>
        <v>62.94</v>
      </c>
      <c r="I341" s="247">
        <v>36</v>
      </c>
      <c r="J341" s="251">
        <v>62.3</v>
      </c>
      <c r="K341" s="2"/>
    </row>
    <row r="342" spans="1:11" ht="16.5" hidden="1" x14ac:dyDescent="0.3">
      <c r="A342" s="87">
        <v>6.2</v>
      </c>
      <c r="B342" s="93">
        <v>10.67</v>
      </c>
      <c r="C342" s="113"/>
      <c r="D342" s="93">
        <v>24.16</v>
      </c>
      <c r="E342" s="113"/>
      <c r="F342" s="93">
        <v>52.14</v>
      </c>
      <c r="G342" s="108">
        <v>64.62</v>
      </c>
      <c r="H342" s="101">
        <f t="shared" ref="H342:H349" si="10">H341+0.98</f>
        <v>63.919999999999995</v>
      </c>
      <c r="I342" s="247">
        <v>36.6</v>
      </c>
      <c r="J342" s="251">
        <v>63.2</v>
      </c>
      <c r="K342" s="2"/>
    </row>
    <row r="343" spans="1:11" ht="16.5" hidden="1" x14ac:dyDescent="0.3">
      <c r="A343" s="87">
        <v>6.3</v>
      </c>
      <c r="B343" s="93">
        <v>10.68</v>
      </c>
      <c r="C343" s="113"/>
      <c r="D343" s="93">
        <v>24.49</v>
      </c>
      <c r="E343" s="113"/>
      <c r="F343" s="93">
        <v>52.71</v>
      </c>
      <c r="G343" s="108">
        <v>65.040000000000006</v>
      </c>
      <c r="H343" s="101">
        <f t="shared" si="10"/>
        <v>64.899999999999991</v>
      </c>
      <c r="I343" s="247">
        <v>37.1</v>
      </c>
      <c r="J343" s="251">
        <v>64.099999999999994</v>
      </c>
      <c r="K343" s="2"/>
    </row>
    <row r="344" spans="1:11" ht="16.5" hidden="1" x14ac:dyDescent="0.3">
      <c r="A344" s="87">
        <v>6.4</v>
      </c>
      <c r="B344" s="93">
        <v>10.69</v>
      </c>
      <c r="C344" s="113"/>
      <c r="D344" s="93">
        <v>24.82</v>
      </c>
      <c r="E344" s="113"/>
      <c r="F344" s="93">
        <v>53.28</v>
      </c>
      <c r="G344" s="108">
        <v>65.459999999999994</v>
      </c>
      <c r="H344" s="101">
        <f t="shared" si="10"/>
        <v>65.88</v>
      </c>
      <c r="I344" s="247">
        <v>37.700000000000003</v>
      </c>
      <c r="J344" s="251">
        <v>65.099999999999994</v>
      </c>
      <c r="K344" s="2"/>
    </row>
    <row r="345" spans="1:11" ht="16.5" hidden="1" x14ac:dyDescent="0.3">
      <c r="A345" s="87">
        <v>6.5</v>
      </c>
      <c r="B345" s="93">
        <v>10.7</v>
      </c>
      <c r="C345" s="113"/>
      <c r="D345" s="93">
        <v>25.15</v>
      </c>
      <c r="E345" s="113"/>
      <c r="F345" s="93">
        <v>53.85</v>
      </c>
      <c r="G345" s="108">
        <v>65.88</v>
      </c>
      <c r="H345" s="101">
        <f t="shared" si="10"/>
        <v>66.86</v>
      </c>
      <c r="I345" s="249">
        <v>38.619999999999997</v>
      </c>
      <c r="J345" s="251">
        <v>66.14</v>
      </c>
      <c r="K345" s="2"/>
    </row>
    <row r="346" spans="1:11" ht="16.5" hidden="1" x14ac:dyDescent="0.3">
      <c r="A346" s="87">
        <v>6.6</v>
      </c>
      <c r="B346" s="93">
        <v>10.71</v>
      </c>
      <c r="C346" s="113"/>
      <c r="D346" s="93">
        <v>25.48</v>
      </c>
      <c r="E346" s="113"/>
      <c r="F346" s="93">
        <v>54.42</v>
      </c>
      <c r="G346" s="108">
        <v>66.3</v>
      </c>
      <c r="H346" s="101">
        <f t="shared" si="10"/>
        <v>67.84</v>
      </c>
      <c r="I346" s="247">
        <v>39.299999999999997</v>
      </c>
      <c r="J346" s="251">
        <v>67</v>
      </c>
      <c r="K346" s="2"/>
    </row>
    <row r="347" spans="1:11" ht="16.5" hidden="1" x14ac:dyDescent="0.3">
      <c r="A347" s="87">
        <v>6.7</v>
      </c>
      <c r="B347" s="93">
        <v>10.72</v>
      </c>
      <c r="C347" s="113"/>
      <c r="D347" s="93">
        <v>25.81</v>
      </c>
      <c r="E347" s="113"/>
      <c r="F347" s="93">
        <v>54.99</v>
      </c>
      <c r="G347" s="108">
        <v>66.72</v>
      </c>
      <c r="H347" s="101">
        <f t="shared" si="10"/>
        <v>68.820000000000007</v>
      </c>
      <c r="I347" s="247">
        <v>40</v>
      </c>
      <c r="J347" s="251">
        <v>67.900000000000006</v>
      </c>
      <c r="K347" s="2"/>
    </row>
    <row r="348" spans="1:11" ht="16.5" hidden="1" x14ac:dyDescent="0.3">
      <c r="A348" s="87">
        <v>6.8</v>
      </c>
      <c r="B348" s="93">
        <v>10.73</v>
      </c>
      <c r="C348" s="113"/>
      <c r="D348" s="93">
        <v>26.14</v>
      </c>
      <c r="E348" s="113"/>
      <c r="F348" s="93">
        <v>55.56</v>
      </c>
      <c r="G348" s="108">
        <v>67.14</v>
      </c>
      <c r="H348" s="101">
        <f t="shared" si="10"/>
        <v>69.800000000000011</v>
      </c>
      <c r="I348" s="247">
        <v>40.6</v>
      </c>
      <c r="J348" s="251">
        <v>69</v>
      </c>
      <c r="K348" s="2"/>
    </row>
    <row r="349" spans="1:11" ht="16.5" hidden="1" x14ac:dyDescent="0.3">
      <c r="A349" s="88">
        <v>6.9</v>
      </c>
      <c r="B349" s="95">
        <v>10.74</v>
      </c>
      <c r="C349" s="114"/>
      <c r="D349" s="95">
        <v>26.47</v>
      </c>
      <c r="E349" s="114"/>
      <c r="F349" s="95">
        <v>56.13</v>
      </c>
      <c r="G349" s="109">
        <v>67.56</v>
      </c>
      <c r="H349" s="102">
        <f t="shared" si="10"/>
        <v>70.780000000000015</v>
      </c>
      <c r="I349" s="247">
        <v>41.2</v>
      </c>
      <c r="J349" s="251">
        <v>70</v>
      </c>
      <c r="K349" s="2"/>
    </row>
    <row r="350" spans="1:11" ht="16.5" hidden="1" x14ac:dyDescent="0.3">
      <c r="A350" s="89">
        <v>7</v>
      </c>
      <c r="B350" s="97">
        <v>11.5</v>
      </c>
      <c r="C350" s="115"/>
      <c r="D350" s="97">
        <v>26.8</v>
      </c>
      <c r="E350" s="115"/>
      <c r="F350" s="97">
        <v>56.7</v>
      </c>
      <c r="G350" s="110">
        <v>67.8</v>
      </c>
      <c r="H350" s="103">
        <v>71.81</v>
      </c>
      <c r="I350" s="249">
        <v>41.87</v>
      </c>
      <c r="J350" s="251">
        <v>70.92</v>
      </c>
      <c r="K350" s="2"/>
    </row>
    <row r="351" spans="1:11" ht="16.5" hidden="1" x14ac:dyDescent="0.3">
      <c r="A351" s="90">
        <v>7.1</v>
      </c>
      <c r="B351" s="99">
        <v>11.506</v>
      </c>
      <c r="C351" s="112"/>
      <c r="D351" s="99">
        <v>26.9</v>
      </c>
      <c r="E351" s="112"/>
      <c r="F351" s="99">
        <v>57.06</v>
      </c>
      <c r="G351" s="112"/>
      <c r="H351" s="100">
        <f>H350+1.06</f>
        <v>72.87</v>
      </c>
      <c r="I351" s="247">
        <v>42.6</v>
      </c>
      <c r="J351" s="251">
        <v>72</v>
      </c>
      <c r="K351" s="2"/>
    </row>
    <row r="352" spans="1:11" ht="16.5" hidden="1" x14ac:dyDescent="0.3">
      <c r="A352" s="87">
        <v>7.2</v>
      </c>
      <c r="B352" s="93">
        <v>11.512</v>
      </c>
      <c r="C352" s="113"/>
      <c r="D352" s="93">
        <v>27</v>
      </c>
      <c r="E352" s="113"/>
      <c r="F352" s="93">
        <v>57.42</v>
      </c>
      <c r="G352" s="113"/>
      <c r="H352" s="101">
        <f t="shared" ref="H352:H359" si="11">H351+1.06</f>
        <v>73.930000000000007</v>
      </c>
      <c r="I352" s="247">
        <v>43.4</v>
      </c>
      <c r="J352" s="251">
        <v>73</v>
      </c>
      <c r="K352" s="2"/>
    </row>
    <row r="353" spans="1:11" ht="16.5" hidden="1" x14ac:dyDescent="0.3">
      <c r="A353" s="87">
        <v>7.3</v>
      </c>
      <c r="B353" s="93">
        <v>11.518000000000001</v>
      </c>
      <c r="C353" s="113"/>
      <c r="D353" s="93">
        <v>27.1</v>
      </c>
      <c r="E353" s="113"/>
      <c r="F353" s="93">
        <v>57.78</v>
      </c>
      <c r="G353" s="113"/>
      <c r="H353" s="101">
        <f t="shared" si="11"/>
        <v>74.990000000000009</v>
      </c>
      <c r="I353" s="247">
        <v>44.2</v>
      </c>
      <c r="J353" s="251">
        <v>74.099999999999994</v>
      </c>
      <c r="K353" s="2"/>
    </row>
    <row r="354" spans="1:11" ht="16.5" hidden="1" x14ac:dyDescent="0.3">
      <c r="A354" s="87">
        <v>7.4</v>
      </c>
      <c r="B354" s="93">
        <v>11.523999999999999</v>
      </c>
      <c r="C354" s="113"/>
      <c r="D354" s="93">
        <v>27.2</v>
      </c>
      <c r="E354" s="113"/>
      <c r="F354" s="93">
        <v>58.14</v>
      </c>
      <c r="G354" s="113"/>
      <c r="H354" s="101">
        <f t="shared" si="11"/>
        <v>76.050000000000011</v>
      </c>
      <c r="I354" s="247">
        <v>45.1</v>
      </c>
      <c r="J354" s="251">
        <v>75.2</v>
      </c>
      <c r="K354" s="2"/>
    </row>
    <row r="355" spans="1:11" ht="16.5" hidden="1" x14ac:dyDescent="0.3">
      <c r="A355" s="87">
        <v>7.5</v>
      </c>
      <c r="B355" s="93">
        <v>11.53</v>
      </c>
      <c r="C355" s="113"/>
      <c r="D355" s="93">
        <v>27.3</v>
      </c>
      <c r="E355" s="113"/>
      <c r="F355" s="93">
        <v>58.5</v>
      </c>
      <c r="G355" s="113"/>
      <c r="H355" s="101">
        <f t="shared" si="11"/>
        <v>77.110000000000014</v>
      </c>
      <c r="I355" s="247">
        <v>46.01</v>
      </c>
      <c r="J355" s="251">
        <v>76.3</v>
      </c>
      <c r="K355" s="2"/>
    </row>
    <row r="356" spans="1:11" ht="16.5" hidden="1" x14ac:dyDescent="0.3">
      <c r="A356" s="87">
        <v>7.6</v>
      </c>
      <c r="B356" s="93">
        <v>11.536</v>
      </c>
      <c r="C356" s="113"/>
      <c r="D356" s="93">
        <v>27.4</v>
      </c>
      <c r="E356" s="113"/>
      <c r="F356" s="93">
        <v>58.86</v>
      </c>
      <c r="G356" s="113"/>
      <c r="H356" s="101">
        <f t="shared" si="11"/>
        <v>78.170000000000016</v>
      </c>
      <c r="I356" s="247">
        <v>46.8</v>
      </c>
      <c r="J356" s="251">
        <v>77.400000000000006</v>
      </c>
      <c r="K356" s="2"/>
    </row>
    <row r="357" spans="1:11" ht="16.5" hidden="1" x14ac:dyDescent="0.3">
      <c r="A357" s="87">
        <v>7.7</v>
      </c>
      <c r="B357" s="93">
        <v>11.542</v>
      </c>
      <c r="C357" s="113"/>
      <c r="D357" s="93">
        <v>27.5</v>
      </c>
      <c r="E357" s="113"/>
      <c r="F357" s="93">
        <v>59.22</v>
      </c>
      <c r="G357" s="113"/>
      <c r="H357" s="101">
        <f t="shared" si="11"/>
        <v>79.230000000000018</v>
      </c>
      <c r="I357" s="247">
        <v>47.6</v>
      </c>
      <c r="J357" s="251">
        <v>78.400000000000006</v>
      </c>
      <c r="K357" s="2"/>
    </row>
    <row r="358" spans="1:11" ht="16.5" hidden="1" x14ac:dyDescent="0.3">
      <c r="A358" s="87">
        <v>7.8000000000000096</v>
      </c>
      <c r="B358" s="93">
        <v>11.548</v>
      </c>
      <c r="C358" s="113"/>
      <c r="D358" s="93">
        <v>27.6</v>
      </c>
      <c r="E358" s="113"/>
      <c r="F358" s="93">
        <v>59.58</v>
      </c>
      <c r="G358" s="113"/>
      <c r="H358" s="101">
        <f t="shared" si="11"/>
        <v>80.29000000000002</v>
      </c>
      <c r="I358" s="247">
        <v>48.4</v>
      </c>
      <c r="J358" s="251">
        <v>79.5</v>
      </c>
      <c r="K358" s="2"/>
    </row>
    <row r="359" spans="1:11" ht="16.5" hidden="1" x14ac:dyDescent="0.3">
      <c r="A359" s="88">
        <v>7.9000000000000101</v>
      </c>
      <c r="B359" s="95">
        <v>11.554</v>
      </c>
      <c r="C359" s="114"/>
      <c r="D359" s="95">
        <v>27.7</v>
      </c>
      <c r="E359" s="114"/>
      <c r="F359" s="95">
        <v>59.94</v>
      </c>
      <c r="G359" s="114"/>
      <c r="H359" s="102">
        <f t="shared" si="11"/>
        <v>81.350000000000023</v>
      </c>
      <c r="I359" s="247">
        <v>49.2</v>
      </c>
      <c r="J359" s="251">
        <v>80.599999999999994</v>
      </c>
      <c r="K359" s="2"/>
    </row>
    <row r="360" spans="1:11" ht="16.5" hidden="1" x14ac:dyDescent="0.3">
      <c r="A360" s="89">
        <v>8.0000000000000107</v>
      </c>
      <c r="B360" s="97">
        <v>11.56</v>
      </c>
      <c r="C360" s="115"/>
      <c r="D360" s="97">
        <v>27.8</v>
      </c>
      <c r="E360" s="115"/>
      <c r="F360" s="97">
        <v>60.3</v>
      </c>
      <c r="G360" s="115"/>
      <c r="H360" s="98">
        <v>82.42</v>
      </c>
      <c r="I360" s="249">
        <v>50.14</v>
      </c>
      <c r="J360" s="251">
        <v>81.680000000000007</v>
      </c>
      <c r="K360" s="2"/>
    </row>
    <row r="361" spans="1:11" ht="16.5" hidden="1" x14ac:dyDescent="0.3">
      <c r="A361" s="90">
        <v>8.1000000000000103</v>
      </c>
      <c r="B361" s="112"/>
      <c r="C361" s="112"/>
      <c r="D361" s="99">
        <v>27.88</v>
      </c>
      <c r="E361" s="112"/>
      <c r="F361" s="112"/>
      <c r="G361" s="112"/>
      <c r="H361" s="105">
        <f>H360+1.07</f>
        <v>83.49</v>
      </c>
      <c r="I361" s="247">
        <v>51.1</v>
      </c>
      <c r="J361" s="251">
        <v>83</v>
      </c>
      <c r="K361" s="2"/>
    </row>
    <row r="362" spans="1:11" ht="16.5" hidden="1" x14ac:dyDescent="0.3">
      <c r="A362" s="87">
        <v>8.2000000000000099</v>
      </c>
      <c r="B362" s="113"/>
      <c r="C362" s="113"/>
      <c r="D362" s="93">
        <v>27.96</v>
      </c>
      <c r="E362" s="113"/>
      <c r="F362" s="113"/>
      <c r="G362" s="113"/>
      <c r="H362" s="94">
        <f t="shared" ref="H362:H369" si="12">H361+1.07</f>
        <v>84.559999999999988</v>
      </c>
      <c r="I362" s="247">
        <v>52.1</v>
      </c>
      <c r="J362" s="251">
        <v>84.2</v>
      </c>
      <c r="K362" s="2"/>
    </row>
    <row r="363" spans="1:11" ht="16.5" hidden="1" x14ac:dyDescent="0.3">
      <c r="A363" s="87">
        <v>8.3000000000000096</v>
      </c>
      <c r="B363" s="113"/>
      <c r="C363" s="113"/>
      <c r="D363" s="93">
        <v>28.04</v>
      </c>
      <c r="E363" s="113"/>
      <c r="F363" s="113"/>
      <c r="G363" s="113"/>
      <c r="H363" s="94">
        <f t="shared" si="12"/>
        <v>85.629999999999981</v>
      </c>
      <c r="I363" s="247">
        <v>53</v>
      </c>
      <c r="J363" s="251">
        <v>85.4</v>
      </c>
      <c r="K363" s="2"/>
    </row>
    <row r="364" spans="1:11" ht="16.5" hidden="1" x14ac:dyDescent="0.3">
      <c r="A364" s="87">
        <v>8.4000000000000092</v>
      </c>
      <c r="B364" s="113"/>
      <c r="C364" s="113"/>
      <c r="D364" s="93">
        <v>28.12</v>
      </c>
      <c r="E364" s="113"/>
      <c r="F364" s="113"/>
      <c r="G364" s="113"/>
      <c r="H364" s="94">
        <f t="shared" si="12"/>
        <v>86.699999999999974</v>
      </c>
      <c r="I364" s="247">
        <v>53.9</v>
      </c>
      <c r="J364" s="251">
        <v>86.6</v>
      </c>
      <c r="K364" s="2"/>
    </row>
    <row r="365" spans="1:11" ht="16.5" hidden="1" x14ac:dyDescent="0.3">
      <c r="A365" s="87">
        <v>8.5000000000000107</v>
      </c>
      <c r="B365" s="113"/>
      <c r="C365" s="113"/>
      <c r="D365" s="93">
        <v>28.2</v>
      </c>
      <c r="E365" s="113"/>
      <c r="F365" s="113"/>
      <c r="G365" s="113"/>
      <c r="H365" s="94">
        <f t="shared" si="12"/>
        <v>87.769999999999968</v>
      </c>
      <c r="I365" s="247">
        <v>54.94</v>
      </c>
      <c r="J365" s="251">
        <v>87.87</v>
      </c>
      <c r="K365" s="2"/>
    </row>
    <row r="366" spans="1:11" ht="16.5" hidden="1" x14ac:dyDescent="0.3">
      <c r="A366" s="87">
        <v>8.6000000000000103</v>
      </c>
      <c r="B366" s="113"/>
      <c r="C366" s="113"/>
      <c r="D366" s="93">
        <v>28.28</v>
      </c>
      <c r="E366" s="113"/>
      <c r="F366" s="113"/>
      <c r="G366" s="113"/>
      <c r="H366" s="94">
        <f t="shared" si="12"/>
        <v>88.839999999999961</v>
      </c>
      <c r="I366" s="247">
        <v>55.8</v>
      </c>
      <c r="J366" s="251">
        <v>90</v>
      </c>
      <c r="K366" s="2"/>
    </row>
    <row r="367" spans="1:11" ht="16.5" hidden="1" x14ac:dyDescent="0.3">
      <c r="A367" s="87">
        <v>8.7000000000000099</v>
      </c>
      <c r="B367" s="113"/>
      <c r="C367" s="113"/>
      <c r="D367" s="93">
        <v>28.36</v>
      </c>
      <c r="E367" s="113"/>
      <c r="F367" s="113"/>
      <c r="G367" s="113"/>
      <c r="H367" s="94">
        <f t="shared" si="12"/>
        <v>89.909999999999954</v>
      </c>
      <c r="I367" s="247">
        <v>56.9</v>
      </c>
      <c r="J367" s="251">
        <v>91.2</v>
      </c>
      <c r="K367" s="2"/>
    </row>
    <row r="368" spans="1:11" ht="16.5" hidden="1" x14ac:dyDescent="0.3">
      <c r="A368" s="87">
        <v>8.8000000000000096</v>
      </c>
      <c r="B368" s="113"/>
      <c r="C368" s="113"/>
      <c r="D368" s="93">
        <v>28.44</v>
      </c>
      <c r="E368" s="113"/>
      <c r="F368" s="113"/>
      <c r="G368" s="113"/>
      <c r="H368" s="94">
        <f t="shared" si="12"/>
        <v>90.979999999999947</v>
      </c>
      <c r="I368" s="247">
        <v>57.7</v>
      </c>
      <c r="J368" s="251">
        <v>92.4</v>
      </c>
      <c r="K368" s="2"/>
    </row>
    <row r="369" spans="1:11" ht="16.5" hidden="1" x14ac:dyDescent="0.3">
      <c r="A369" s="88">
        <v>8.9000000000000199</v>
      </c>
      <c r="B369" s="114"/>
      <c r="C369" s="114"/>
      <c r="D369" s="95">
        <v>28.52</v>
      </c>
      <c r="E369" s="114"/>
      <c r="F369" s="114"/>
      <c r="G369" s="114"/>
      <c r="H369" s="96">
        <f t="shared" si="12"/>
        <v>92.04999999999994</v>
      </c>
      <c r="I369" s="253">
        <v>58.7</v>
      </c>
      <c r="J369" s="254">
        <v>93.2</v>
      </c>
      <c r="K369" s="2"/>
    </row>
    <row r="370" spans="1:11" ht="16.5" hidden="1" x14ac:dyDescent="0.3">
      <c r="A370" s="89">
        <v>9.0000000000000195</v>
      </c>
      <c r="B370" s="115"/>
      <c r="C370" s="115"/>
      <c r="D370" s="97">
        <v>28.6</v>
      </c>
      <c r="E370" s="115"/>
      <c r="F370" s="115"/>
      <c r="G370" s="115"/>
      <c r="H370" s="98">
        <v>93.2</v>
      </c>
      <c r="I370" s="262">
        <v>59.74</v>
      </c>
      <c r="J370" s="263">
        <v>94.06</v>
      </c>
      <c r="K370" s="2"/>
    </row>
    <row r="371" spans="1:11" ht="16.5" hidden="1" x14ac:dyDescent="0.3">
      <c r="A371" s="258">
        <v>9.1</v>
      </c>
      <c r="B371" s="116"/>
      <c r="C371" s="116"/>
      <c r="D371" s="116"/>
      <c r="E371" s="116"/>
      <c r="F371" s="116"/>
      <c r="G371" s="116"/>
      <c r="H371" s="259">
        <f>H370+1.27</f>
        <v>94.47</v>
      </c>
      <c r="I371" s="260">
        <v>60.8</v>
      </c>
      <c r="J371" s="261">
        <v>95.3</v>
      </c>
      <c r="K371" s="2"/>
    </row>
    <row r="372" spans="1:11" ht="16.5" hidden="1" x14ac:dyDescent="0.3">
      <c r="A372" s="255">
        <v>9.1999999999999993</v>
      </c>
      <c r="B372" s="117"/>
      <c r="C372" s="117"/>
      <c r="D372" s="117"/>
      <c r="E372" s="117"/>
      <c r="F372" s="117"/>
      <c r="G372" s="117"/>
      <c r="H372" s="256">
        <f>H371+1.27</f>
        <v>95.74</v>
      </c>
      <c r="I372" s="247">
        <v>62</v>
      </c>
      <c r="J372" s="251">
        <v>96.6</v>
      </c>
      <c r="K372" s="2"/>
    </row>
    <row r="373" spans="1:11" ht="16.5" hidden="1" x14ac:dyDescent="0.3">
      <c r="A373" s="255">
        <v>9.3000000000000007</v>
      </c>
      <c r="B373" s="117"/>
      <c r="C373" s="117"/>
      <c r="D373" s="117"/>
      <c r="E373" s="117"/>
      <c r="F373" s="117"/>
      <c r="G373" s="117"/>
      <c r="H373" s="256">
        <f>H372+1.27</f>
        <v>97.009999999999991</v>
      </c>
      <c r="I373" s="247">
        <v>63.2</v>
      </c>
      <c r="J373" s="251">
        <v>97.9</v>
      </c>
      <c r="K373" s="2"/>
    </row>
    <row r="374" spans="1:11" ht="16.5" hidden="1" x14ac:dyDescent="0.3">
      <c r="A374" s="255">
        <v>9.4</v>
      </c>
      <c r="B374" s="117"/>
      <c r="C374" s="117"/>
      <c r="D374" s="117"/>
      <c r="E374" s="117"/>
      <c r="F374" s="117"/>
      <c r="G374" s="117"/>
      <c r="H374" s="256">
        <f>H373+1.27</f>
        <v>98.279999999999987</v>
      </c>
      <c r="I374" s="247">
        <v>64.5</v>
      </c>
      <c r="J374" s="251">
        <v>99.2</v>
      </c>
      <c r="K374" s="2"/>
    </row>
    <row r="375" spans="1:11" ht="16.5" hidden="1" x14ac:dyDescent="0.3">
      <c r="A375" s="255">
        <v>9.5</v>
      </c>
      <c r="B375" s="117"/>
      <c r="C375" s="117"/>
      <c r="D375" s="117"/>
      <c r="E375" s="117"/>
      <c r="F375" s="117"/>
      <c r="G375" s="117"/>
      <c r="H375" s="256">
        <f>H374+1.27</f>
        <v>99.549999999999983</v>
      </c>
      <c r="I375" s="247">
        <v>65.47</v>
      </c>
      <c r="J375" s="251">
        <v>100.52</v>
      </c>
      <c r="K375" s="2"/>
    </row>
    <row r="376" spans="1:11" ht="16.5" hidden="1" x14ac:dyDescent="0.3">
      <c r="A376" s="255">
        <v>9.6</v>
      </c>
      <c r="B376" s="117"/>
      <c r="C376" s="117"/>
      <c r="D376" s="117"/>
      <c r="E376" s="117"/>
      <c r="F376" s="117"/>
      <c r="G376" s="117"/>
      <c r="H376" s="256"/>
      <c r="I376" s="247">
        <v>66.599999999999994</v>
      </c>
      <c r="J376" s="251">
        <v>101.8</v>
      </c>
      <c r="K376" s="2"/>
    </row>
    <row r="377" spans="1:11" ht="16.5" hidden="1" x14ac:dyDescent="0.3">
      <c r="A377" s="255">
        <v>9.6999999999999993</v>
      </c>
      <c r="B377" s="117"/>
      <c r="C377" s="117"/>
      <c r="D377" s="117"/>
      <c r="E377" s="117"/>
      <c r="F377" s="117"/>
      <c r="G377" s="117"/>
      <c r="H377" s="256"/>
      <c r="I377" s="247">
        <v>67.7</v>
      </c>
      <c r="J377" s="251">
        <v>103.1</v>
      </c>
      <c r="K377" s="2"/>
    </row>
    <row r="378" spans="1:11" ht="16.5" hidden="1" x14ac:dyDescent="0.3">
      <c r="A378" s="255">
        <v>9.8000000000000007</v>
      </c>
      <c r="B378" s="117"/>
      <c r="C378" s="117"/>
      <c r="D378" s="117"/>
      <c r="E378" s="117"/>
      <c r="F378" s="117"/>
      <c r="G378" s="117"/>
      <c r="H378" s="256"/>
      <c r="I378" s="247">
        <v>68.8</v>
      </c>
      <c r="J378" s="251">
        <v>104.4</v>
      </c>
      <c r="K378" s="2"/>
    </row>
    <row r="379" spans="1:11" ht="16.5" hidden="1" x14ac:dyDescent="0.3">
      <c r="A379" s="264">
        <v>9.9</v>
      </c>
      <c r="B379" s="265"/>
      <c r="C379" s="265"/>
      <c r="D379" s="265"/>
      <c r="E379" s="265"/>
      <c r="F379" s="265"/>
      <c r="G379" s="265"/>
      <c r="H379" s="266"/>
      <c r="I379" s="253">
        <v>70</v>
      </c>
      <c r="J379" s="254">
        <v>105.7</v>
      </c>
      <c r="K379" s="2"/>
    </row>
    <row r="380" spans="1:11" ht="16.5" hidden="1" x14ac:dyDescent="0.3">
      <c r="A380" s="267">
        <v>10</v>
      </c>
      <c r="B380" s="268"/>
      <c r="C380" s="268"/>
      <c r="D380" s="268"/>
      <c r="E380" s="268"/>
      <c r="F380" s="268"/>
      <c r="G380" s="268"/>
      <c r="H380" s="269"/>
      <c r="I380" s="262">
        <v>71.19</v>
      </c>
      <c r="J380" s="263">
        <v>106.98</v>
      </c>
      <c r="K380" s="2"/>
    </row>
    <row r="381" spans="1:11" ht="16.5" hidden="1" x14ac:dyDescent="0.3">
      <c r="A381" s="258">
        <v>10.1</v>
      </c>
      <c r="B381" s="116"/>
      <c r="C381" s="116"/>
      <c r="D381" s="116"/>
      <c r="E381" s="116"/>
      <c r="F381" s="116"/>
      <c r="G381" s="116"/>
      <c r="H381" s="259"/>
      <c r="I381" s="260">
        <v>72.7</v>
      </c>
      <c r="J381" s="261">
        <v>107.4</v>
      </c>
      <c r="K381" s="2"/>
    </row>
    <row r="382" spans="1:11" ht="16.5" hidden="1" x14ac:dyDescent="0.3">
      <c r="A382" s="255">
        <v>10.199999999999999</v>
      </c>
      <c r="B382" s="117"/>
      <c r="C382" s="117"/>
      <c r="D382" s="117"/>
      <c r="E382" s="117"/>
      <c r="F382" s="117"/>
      <c r="G382" s="117"/>
      <c r="H382" s="256"/>
      <c r="I382" s="247">
        <v>74.2</v>
      </c>
      <c r="J382" s="251">
        <v>108.9</v>
      </c>
      <c r="K382" s="2"/>
    </row>
    <row r="383" spans="1:11" ht="16.5" hidden="1" x14ac:dyDescent="0.3">
      <c r="A383" s="255">
        <v>10.3</v>
      </c>
      <c r="B383" s="117"/>
      <c r="C383" s="117"/>
      <c r="D383" s="117"/>
      <c r="E383" s="117"/>
      <c r="F383" s="117"/>
      <c r="G383" s="117"/>
      <c r="H383" s="256"/>
      <c r="I383" s="247">
        <v>75.7</v>
      </c>
      <c r="J383" s="251">
        <v>110.4</v>
      </c>
      <c r="K383" s="2"/>
    </row>
    <row r="384" spans="1:11" ht="16.5" hidden="1" x14ac:dyDescent="0.3">
      <c r="A384" s="255">
        <v>10.4</v>
      </c>
      <c r="B384" s="117"/>
      <c r="C384" s="117"/>
      <c r="D384" s="117"/>
      <c r="E384" s="117"/>
      <c r="F384" s="117"/>
      <c r="G384" s="117"/>
      <c r="H384" s="256"/>
      <c r="I384" s="247">
        <v>77.2</v>
      </c>
      <c r="J384" s="251">
        <v>111.9</v>
      </c>
      <c r="K384" s="2"/>
    </row>
    <row r="385" spans="1:11" ht="16.5" hidden="1" x14ac:dyDescent="0.3">
      <c r="A385" s="255">
        <v>10.5</v>
      </c>
      <c r="B385" s="117"/>
      <c r="C385" s="117"/>
      <c r="D385" s="117"/>
      <c r="E385" s="117"/>
      <c r="F385" s="117"/>
      <c r="G385" s="117"/>
      <c r="H385" s="256"/>
      <c r="I385" s="247">
        <v>78.53</v>
      </c>
      <c r="J385" s="251">
        <v>114.74</v>
      </c>
      <c r="K385" s="2"/>
    </row>
    <row r="386" spans="1:11" ht="16.5" hidden="1" x14ac:dyDescent="0.3">
      <c r="A386" s="255">
        <v>10.6</v>
      </c>
      <c r="B386" s="117"/>
      <c r="C386" s="117"/>
      <c r="D386" s="117"/>
      <c r="E386" s="117"/>
      <c r="F386" s="117"/>
      <c r="G386" s="117"/>
      <c r="H386" s="256"/>
      <c r="I386" s="247">
        <v>80</v>
      </c>
      <c r="J386" s="251">
        <v>116.2</v>
      </c>
      <c r="K386" s="2"/>
    </row>
    <row r="387" spans="1:11" ht="16.5" hidden="1" x14ac:dyDescent="0.3">
      <c r="A387" s="255">
        <v>10.7</v>
      </c>
      <c r="B387" s="117"/>
      <c r="C387" s="117"/>
      <c r="D387" s="117"/>
      <c r="E387" s="117"/>
      <c r="F387" s="117"/>
      <c r="G387" s="117"/>
      <c r="H387" s="256"/>
      <c r="I387" s="247">
        <v>81.400000000000006</v>
      </c>
      <c r="J387" s="251">
        <v>117.7</v>
      </c>
      <c r="K387" s="2"/>
    </row>
    <row r="388" spans="1:11" ht="16.5" hidden="1" x14ac:dyDescent="0.3">
      <c r="A388" s="255">
        <v>10.8</v>
      </c>
      <c r="B388" s="117"/>
      <c r="C388" s="117"/>
      <c r="D388" s="117"/>
      <c r="E388" s="117"/>
      <c r="F388" s="117"/>
      <c r="G388" s="117"/>
      <c r="H388" s="256"/>
      <c r="I388" s="247">
        <v>82.9</v>
      </c>
      <c r="J388" s="251">
        <v>119.2</v>
      </c>
      <c r="K388" s="2"/>
    </row>
    <row r="389" spans="1:11" ht="16.5" hidden="1" x14ac:dyDescent="0.3">
      <c r="A389" s="264">
        <v>10.9</v>
      </c>
      <c r="B389" s="265"/>
      <c r="C389" s="265"/>
      <c r="D389" s="265"/>
      <c r="E389" s="265"/>
      <c r="F389" s="265"/>
      <c r="G389" s="265"/>
      <c r="H389" s="266"/>
      <c r="I389" s="253">
        <v>84.8</v>
      </c>
      <c r="J389" s="254">
        <v>120.7</v>
      </c>
      <c r="K389" s="2"/>
    </row>
    <row r="390" spans="1:11" ht="16.5" hidden="1" x14ac:dyDescent="0.3">
      <c r="A390" s="267">
        <v>11</v>
      </c>
      <c r="B390" s="268"/>
      <c r="C390" s="268"/>
      <c r="D390" s="268"/>
      <c r="E390" s="268"/>
      <c r="F390" s="268"/>
      <c r="G390" s="268"/>
      <c r="H390" s="269"/>
      <c r="I390" s="262">
        <v>85.87</v>
      </c>
      <c r="J390" s="263">
        <v>122.5</v>
      </c>
      <c r="K390" s="2"/>
    </row>
    <row r="391" spans="1:11" ht="16.5" hidden="1" x14ac:dyDescent="0.3">
      <c r="A391" s="258">
        <v>11.1</v>
      </c>
      <c r="B391" s="116"/>
      <c r="C391" s="116"/>
      <c r="D391" s="116"/>
      <c r="E391" s="116"/>
      <c r="F391" s="116"/>
      <c r="G391" s="116"/>
      <c r="H391" s="259"/>
      <c r="I391" s="260">
        <v>87.8</v>
      </c>
      <c r="J391" s="261">
        <v>124.6</v>
      </c>
      <c r="K391" s="2"/>
    </row>
    <row r="392" spans="1:11" ht="16.5" hidden="1" x14ac:dyDescent="0.3">
      <c r="A392" s="255">
        <v>11.2</v>
      </c>
      <c r="B392" s="117"/>
      <c r="C392" s="117"/>
      <c r="D392" s="117"/>
      <c r="E392" s="117"/>
      <c r="F392" s="117"/>
      <c r="G392" s="117"/>
      <c r="H392" s="256"/>
      <c r="I392" s="247">
        <v>89.7</v>
      </c>
      <c r="J392" s="251">
        <v>126.6</v>
      </c>
      <c r="K392" s="2"/>
    </row>
    <row r="393" spans="1:11" ht="16.5" hidden="1" x14ac:dyDescent="0.3">
      <c r="A393" s="255">
        <v>11.3</v>
      </c>
      <c r="B393" s="117"/>
      <c r="C393" s="117"/>
      <c r="D393" s="117"/>
      <c r="E393" s="117"/>
      <c r="F393" s="117"/>
      <c r="G393" s="117"/>
      <c r="H393" s="256"/>
      <c r="I393" s="247">
        <v>91.8</v>
      </c>
      <c r="J393" s="251">
        <v>128.69999999999999</v>
      </c>
      <c r="K393" s="2"/>
    </row>
    <row r="394" spans="1:11" ht="16.5" hidden="1" x14ac:dyDescent="0.3">
      <c r="A394" s="255">
        <v>11.4</v>
      </c>
      <c r="B394" s="117"/>
      <c r="C394" s="117"/>
      <c r="D394" s="117"/>
      <c r="E394" s="117"/>
      <c r="F394" s="117"/>
      <c r="G394" s="117"/>
      <c r="H394" s="256"/>
      <c r="I394" s="247">
        <v>93.9</v>
      </c>
      <c r="J394" s="251">
        <v>130.69999999999999</v>
      </c>
      <c r="K394" s="2"/>
    </row>
    <row r="395" spans="1:11" ht="16.5" hidden="1" x14ac:dyDescent="0.3">
      <c r="A395" s="255">
        <v>11.5</v>
      </c>
      <c r="B395" s="117"/>
      <c r="C395" s="117"/>
      <c r="D395" s="117"/>
      <c r="E395" s="117"/>
      <c r="F395" s="117"/>
      <c r="G395" s="117"/>
      <c r="H395" s="256"/>
      <c r="I395" s="247">
        <v>95.99</v>
      </c>
      <c r="J395" s="251">
        <v>132.72</v>
      </c>
      <c r="K395" s="2"/>
    </row>
    <row r="396" spans="1:11" ht="16.5" hidden="1" x14ac:dyDescent="0.3">
      <c r="A396" s="255">
        <v>11.6</v>
      </c>
      <c r="B396" s="117"/>
      <c r="C396" s="117"/>
      <c r="D396" s="117"/>
      <c r="E396" s="117"/>
      <c r="F396" s="117"/>
      <c r="G396" s="117"/>
      <c r="H396" s="256"/>
      <c r="I396" s="247">
        <v>98</v>
      </c>
      <c r="J396" s="251">
        <v>134.69999999999999</v>
      </c>
      <c r="K396" s="2"/>
    </row>
    <row r="397" spans="1:11" ht="16.5" hidden="1" x14ac:dyDescent="0.3">
      <c r="A397" s="255">
        <v>11.7</v>
      </c>
      <c r="B397" s="117"/>
      <c r="C397" s="117"/>
      <c r="D397" s="117"/>
      <c r="E397" s="117"/>
      <c r="F397" s="117"/>
      <c r="G397" s="117"/>
      <c r="H397" s="256"/>
      <c r="I397" s="247">
        <v>100</v>
      </c>
      <c r="J397" s="251">
        <v>136.69999999999999</v>
      </c>
      <c r="K397" s="2"/>
    </row>
    <row r="398" spans="1:11" ht="16.5" hidden="1" x14ac:dyDescent="0.3">
      <c r="A398" s="255">
        <v>11.8</v>
      </c>
      <c r="B398" s="117"/>
      <c r="C398" s="117"/>
      <c r="D398" s="117"/>
      <c r="E398" s="117"/>
      <c r="F398" s="117"/>
      <c r="G398" s="117"/>
      <c r="H398" s="256"/>
      <c r="I398" s="247">
        <v>102</v>
      </c>
      <c r="J398" s="251">
        <v>138.80000000000001</v>
      </c>
      <c r="K398" s="2"/>
    </row>
    <row r="399" spans="1:11" ht="16.5" hidden="1" x14ac:dyDescent="0.3">
      <c r="A399" s="264">
        <v>11.9</v>
      </c>
      <c r="B399" s="265"/>
      <c r="C399" s="265"/>
      <c r="D399" s="265"/>
      <c r="E399" s="265"/>
      <c r="F399" s="265"/>
      <c r="G399" s="265"/>
      <c r="H399" s="266"/>
      <c r="I399" s="253">
        <v>104</v>
      </c>
      <c r="J399" s="254">
        <v>140.9</v>
      </c>
      <c r="K399" s="2"/>
    </row>
    <row r="400" spans="1:11" ht="16.5" hidden="1" x14ac:dyDescent="0.3">
      <c r="A400" s="267">
        <v>12</v>
      </c>
      <c r="B400" s="268"/>
      <c r="C400" s="268"/>
      <c r="D400" s="268"/>
      <c r="E400" s="268"/>
      <c r="F400" s="268"/>
      <c r="G400" s="268"/>
      <c r="H400" s="269"/>
      <c r="I400" s="262">
        <v>106.1</v>
      </c>
      <c r="J400" s="263">
        <v>142.93</v>
      </c>
      <c r="K400" s="2"/>
    </row>
    <row r="401" spans="1:11" ht="16.5" hidden="1" x14ac:dyDescent="0.3">
      <c r="A401" s="258">
        <v>12.1</v>
      </c>
      <c r="B401" s="116"/>
      <c r="C401" s="116"/>
      <c r="D401" s="116"/>
      <c r="E401" s="116"/>
      <c r="F401" s="116"/>
      <c r="G401" s="116"/>
      <c r="H401" s="259"/>
      <c r="I401" s="260">
        <v>108.3</v>
      </c>
      <c r="J401" s="261">
        <v>145.5</v>
      </c>
      <c r="K401" s="2"/>
    </row>
    <row r="402" spans="1:11" ht="16.5" hidden="1" x14ac:dyDescent="0.3">
      <c r="A402" s="255">
        <v>12.2</v>
      </c>
      <c r="B402" s="117"/>
      <c r="C402" s="117"/>
      <c r="D402" s="117"/>
      <c r="E402" s="117"/>
      <c r="F402" s="117"/>
      <c r="G402" s="117"/>
      <c r="H402" s="256"/>
      <c r="I402" s="247">
        <v>110.5</v>
      </c>
      <c r="J402" s="251">
        <v>148.1</v>
      </c>
      <c r="K402" s="2"/>
    </row>
    <row r="403" spans="1:11" ht="16.5" hidden="1" x14ac:dyDescent="0.3">
      <c r="A403" s="255">
        <v>12.3</v>
      </c>
      <c r="B403" s="117"/>
      <c r="C403" s="117"/>
      <c r="D403" s="117"/>
      <c r="E403" s="117"/>
      <c r="F403" s="117"/>
      <c r="G403" s="117"/>
      <c r="H403" s="256"/>
      <c r="I403" s="247">
        <v>112.7</v>
      </c>
      <c r="J403" s="251">
        <v>150.69999999999999</v>
      </c>
      <c r="K403" s="2"/>
    </row>
    <row r="404" spans="1:11" ht="16.5" hidden="1" x14ac:dyDescent="0.3">
      <c r="A404" s="255">
        <v>12.4</v>
      </c>
      <c r="B404" s="117"/>
      <c r="C404" s="117"/>
      <c r="D404" s="117"/>
      <c r="E404" s="117"/>
      <c r="F404" s="117"/>
      <c r="G404" s="117"/>
      <c r="H404" s="256"/>
      <c r="I404" s="247">
        <v>115.3</v>
      </c>
      <c r="J404" s="251">
        <v>153.30000000000001</v>
      </c>
      <c r="K404" s="2"/>
    </row>
    <row r="405" spans="1:11" ht="16.5" hidden="1" x14ac:dyDescent="0.3">
      <c r="A405" s="255">
        <v>12.5</v>
      </c>
      <c r="B405" s="117"/>
      <c r="C405" s="117"/>
      <c r="D405" s="117"/>
      <c r="E405" s="117"/>
      <c r="F405" s="117"/>
      <c r="G405" s="117"/>
      <c r="H405" s="256"/>
      <c r="I405" s="247">
        <v>117.92</v>
      </c>
      <c r="J405" s="251">
        <v>155.86000000000001</v>
      </c>
      <c r="K405" s="2"/>
    </row>
    <row r="406" spans="1:11" ht="16.5" hidden="1" x14ac:dyDescent="0.3">
      <c r="A406" s="255">
        <v>12.6</v>
      </c>
      <c r="B406" s="117"/>
      <c r="C406" s="117"/>
      <c r="D406" s="117"/>
      <c r="E406" s="117"/>
      <c r="F406" s="117"/>
      <c r="G406" s="117"/>
      <c r="H406" s="256"/>
      <c r="I406" s="247">
        <v>120.3</v>
      </c>
      <c r="J406" s="251">
        <v>158.4</v>
      </c>
      <c r="K406" s="2"/>
    </row>
    <row r="407" spans="1:11" ht="16.5" hidden="1" x14ac:dyDescent="0.3">
      <c r="A407" s="255">
        <v>12.7</v>
      </c>
      <c r="B407" s="117"/>
      <c r="C407" s="117"/>
      <c r="D407" s="117"/>
      <c r="E407" s="117"/>
      <c r="F407" s="117"/>
      <c r="G407" s="117"/>
      <c r="H407" s="256"/>
      <c r="I407" s="247">
        <v>122.7</v>
      </c>
      <c r="J407" s="251">
        <v>161</v>
      </c>
      <c r="K407" s="2"/>
    </row>
    <row r="408" spans="1:11" ht="16.5" hidden="1" x14ac:dyDescent="0.3">
      <c r="A408" s="255">
        <v>12.8</v>
      </c>
      <c r="B408" s="117"/>
      <c r="C408" s="117"/>
      <c r="D408" s="117"/>
      <c r="E408" s="117"/>
      <c r="F408" s="117"/>
      <c r="G408" s="117"/>
      <c r="H408" s="256"/>
      <c r="I408" s="247">
        <v>125.1</v>
      </c>
      <c r="J408" s="251">
        <v>163.6</v>
      </c>
      <c r="K408" s="2"/>
    </row>
    <row r="409" spans="1:11" ht="16.5" hidden="1" x14ac:dyDescent="0.3">
      <c r="A409" s="264">
        <v>12.9</v>
      </c>
      <c r="B409" s="265"/>
      <c r="C409" s="265"/>
      <c r="D409" s="265"/>
      <c r="E409" s="265"/>
      <c r="F409" s="265"/>
      <c r="G409" s="265"/>
      <c r="H409" s="266"/>
      <c r="I409" s="253">
        <v>127.5</v>
      </c>
      <c r="J409" s="254">
        <v>166.2</v>
      </c>
      <c r="K409" s="2"/>
    </row>
    <row r="410" spans="1:11" ht="16.5" hidden="1" x14ac:dyDescent="0.3">
      <c r="A410" s="267">
        <v>13</v>
      </c>
      <c r="B410" s="268"/>
      <c r="C410" s="268"/>
      <c r="D410" s="268"/>
      <c r="E410" s="268"/>
      <c r="F410" s="268"/>
      <c r="G410" s="268"/>
      <c r="H410" s="269"/>
      <c r="I410" s="262">
        <v>129.72999999999999</v>
      </c>
      <c r="J410" s="263">
        <v>168.79</v>
      </c>
      <c r="K410" s="2"/>
    </row>
    <row r="411" spans="1:11" ht="16.5" hidden="1" x14ac:dyDescent="0.3">
      <c r="A411" s="258">
        <v>13.1</v>
      </c>
      <c r="B411" s="116"/>
      <c r="C411" s="116"/>
      <c r="D411" s="116"/>
      <c r="E411" s="116"/>
      <c r="F411" s="116"/>
      <c r="G411" s="116"/>
      <c r="H411" s="259"/>
      <c r="I411" s="260">
        <v>131.9</v>
      </c>
      <c r="J411" s="261">
        <v>171.4</v>
      </c>
      <c r="K411" s="2"/>
    </row>
    <row r="412" spans="1:11" ht="16.5" hidden="1" x14ac:dyDescent="0.3">
      <c r="A412" s="255">
        <v>13.2</v>
      </c>
      <c r="B412" s="117"/>
      <c r="C412" s="117"/>
      <c r="D412" s="117"/>
      <c r="E412" s="117"/>
      <c r="F412" s="117"/>
      <c r="G412" s="117"/>
      <c r="H412" s="256"/>
      <c r="I412" s="247">
        <v>134.1</v>
      </c>
      <c r="J412" s="251">
        <v>173</v>
      </c>
      <c r="K412" s="2"/>
    </row>
    <row r="413" spans="1:11" ht="16.5" hidden="1" x14ac:dyDescent="0.3">
      <c r="A413" s="255">
        <v>13.3</v>
      </c>
      <c r="B413" s="117"/>
      <c r="C413" s="117"/>
      <c r="D413" s="117"/>
      <c r="E413" s="117"/>
      <c r="F413" s="117"/>
      <c r="G413" s="117"/>
      <c r="H413" s="256"/>
      <c r="I413" s="247">
        <v>136.30000000000001</v>
      </c>
      <c r="J413" s="251">
        <v>174.6</v>
      </c>
      <c r="K413" s="2"/>
    </row>
    <row r="414" spans="1:11" ht="16.5" hidden="1" x14ac:dyDescent="0.3">
      <c r="A414" s="255">
        <v>13.4</v>
      </c>
      <c r="B414" s="117"/>
      <c r="C414" s="117"/>
      <c r="D414" s="117"/>
      <c r="E414" s="117"/>
      <c r="F414" s="117"/>
      <c r="G414" s="117"/>
      <c r="H414" s="256"/>
      <c r="I414" s="247">
        <v>138.6</v>
      </c>
      <c r="J414" s="251">
        <v>178.2</v>
      </c>
      <c r="K414" s="2"/>
    </row>
    <row r="415" spans="1:11" ht="16.5" hidden="1" x14ac:dyDescent="0.3">
      <c r="A415" s="255">
        <v>13.5</v>
      </c>
      <c r="B415" s="117"/>
      <c r="C415" s="117"/>
      <c r="D415" s="117"/>
      <c r="E415" s="117"/>
      <c r="F415" s="117"/>
      <c r="G415" s="117"/>
      <c r="H415" s="256"/>
      <c r="I415" s="247">
        <v>141.12</v>
      </c>
      <c r="J415" s="251">
        <v>181.98</v>
      </c>
      <c r="K415" s="2"/>
    </row>
    <row r="416" spans="1:11" ht="16.5" hidden="1" x14ac:dyDescent="0.3">
      <c r="A416" s="255">
        <v>13.6</v>
      </c>
      <c r="B416" s="117"/>
      <c r="C416" s="117"/>
      <c r="D416" s="117"/>
      <c r="E416" s="117"/>
      <c r="F416" s="117"/>
      <c r="G416" s="117"/>
      <c r="H416" s="256"/>
      <c r="I416" s="247">
        <v>143.30000000000001</v>
      </c>
      <c r="J416" s="251">
        <v>184.6</v>
      </c>
      <c r="K416" s="2"/>
    </row>
    <row r="417" spans="1:11" ht="16.5" hidden="1" x14ac:dyDescent="0.3">
      <c r="A417" s="255">
        <v>13.7</v>
      </c>
      <c r="B417" s="117"/>
      <c r="C417" s="117"/>
      <c r="D417" s="117"/>
      <c r="E417" s="117"/>
      <c r="F417" s="117"/>
      <c r="G417" s="117"/>
      <c r="H417" s="256"/>
      <c r="I417" s="247">
        <v>145.5</v>
      </c>
      <c r="J417" s="251">
        <v>187.2</v>
      </c>
      <c r="K417" s="2"/>
    </row>
    <row r="418" spans="1:11" ht="16.5" hidden="1" x14ac:dyDescent="0.3">
      <c r="A418" s="255">
        <v>13.8</v>
      </c>
      <c r="B418" s="117"/>
      <c r="C418" s="117"/>
      <c r="D418" s="117"/>
      <c r="E418" s="117"/>
      <c r="F418" s="117"/>
      <c r="G418" s="117"/>
      <c r="H418" s="256"/>
      <c r="I418" s="247">
        <v>147.80000000000001</v>
      </c>
      <c r="J418" s="251">
        <v>189.8</v>
      </c>
      <c r="K418" s="2"/>
    </row>
    <row r="419" spans="1:11" ht="16.5" hidden="1" x14ac:dyDescent="0.3">
      <c r="A419" s="264">
        <v>13.9</v>
      </c>
      <c r="B419" s="265"/>
      <c r="C419" s="265"/>
      <c r="D419" s="265"/>
      <c r="E419" s="265"/>
      <c r="F419" s="265"/>
      <c r="G419" s="265"/>
      <c r="H419" s="266"/>
      <c r="I419" s="253">
        <v>150</v>
      </c>
      <c r="J419" s="254">
        <v>192.4</v>
      </c>
      <c r="K419" s="2"/>
    </row>
    <row r="420" spans="1:11" ht="16.5" hidden="1" x14ac:dyDescent="0.3">
      <c r="A420" s="267">
        <v>14</v>
      </c>
      <c r="B420" s="268"/>
      <c r="C420" s="268"/>
      <c r="D420" s="268"/>
      <c r="E420" s="268"/>
      <c r="F420" s="268"/>
      <c r="G420" s="268"/>
      <c r="H420" s="269"/>
      <c r="I420" s="262">
        <v>152.51</v>
      </c>
      <c r="J420" s="263">
        <v>195.17</v>
      </c>
      <c r="K420" s="2"/>
    </row>
    <row r="421" spans="1:11" ht="16.5" hidden="1" x14ac:dyDescent="0.3">
      <c r="A421" s="258">
        <v>14.1</v>
      </c>
      <c r="B421" s="116"/>
      <c r="C421" s="116"/>
      <c r="D421" s="116"/>
      <c r="E421" s="116"/>
      <c r="F421" s="116"/>
      <c r="G421" s="116"/>
      <c r="H421" s="259"/>
      <c r="I421" s="260">
        <v>154.80000000000001</v>
      </c>
      <c r="J421" s="261">
        <v>197.7</v>
      </c>
      <c r="K421" s="2"/>
    </row>
    <row r="422" spans="1:11" ht="16.5" hidden="1" x14ac:dyDescent="0.3">
      <c r="A422" s="255">
        <v>14.2</v>
      </c>
      <c r="B422" s="117"/>
      <c r="C422" s="117"/>
      <c r="D422" s="117"/>
      <c r="E422" s="117"/>
      <c r="F422" s="117"/>
      <c r="G422" s="117"/>
      <c r="H422" s="256"/>
      <c r="I422" s="247">
        <v>157.1</v>
      </c>
      <c r="J422" s="251">
        <v>200.2</v>
      </c>
      <c r="K422" s="2"/>
    </row>
    <row r="423" spans="1:11" ht="16.5" hidden="1" x14ac:dyDescent="0.3">
      <c r="A423" s="255">
        <v>14.3</v>
      </c>
      <c r="B423" s="117"/>
      <c r="C423" s="117"/>
      <c r="D423" s="117"/>
      <c r="E423" s="117"/>
      <c r="F423" s="117"/>
      <c r="G423" s="117"/>
      <c r="H423" s="256"/>
      <c r="I423" s="247">
        <v>159.30000000000001</v>
      </c>
      <c r="J423" s="251">
        <v>202.7</v>
      </c>
      <c r="K423" s="2"/>
    </row>
    <row r="424" spans="1:11" ht="16.5" hidden="1" x14ac:dyDescent="0.3">
      <c r="A424" s="255">
        <v>14.4</v>
      </c>
      <c r="B424" s="117"/>
      <c r="C424" s="117"/>
      <c r="D424" s="117"/>
      <c r="E424" s="117"/>
      <c r="F424" s="117"/>
      <c r="G424" s="117"/>
      <c r="H424" s="256"/>
      <c r="I424" s="247">
        <v>161.1</v>
      </c>
      <c r="J424" s="251">
        <v>205.2</v>
      </c>
      <c r="K424" s="2"/>
    </row>
    <row r="425" spans="1:11" ht="16.5" hidden="1" x14ac:dyDescent="0.3">
      <c r="A425" s="255">
        <v>14.5</v>
      </c>
      <c r="B425" s="117"/>
      <c r="C425" s="117"/>
      <c r="D425" s="117"/>
      <c r="E425" s="117"/>
      <c r="F425" s="117"/>
      <c r="G425" s="117"/>
      <c r="H425" s="256"/>
      <c r="I425" s="247">
        <v>162.6</v>
      </c>
      <c r="J425" s="251">
        <v>207.69</v>
      </c>
      <c r="K425" s="2"/>
    </row>
    <row r="426" spans="1:11" ht="16.5" hidden="1" x14ac:dyDescent="0.3">
      <c r="A426" s="255">
        <v>14.6</v>
      </c>
      <c r="B426" s="117"/>
      <c r="C426" s="117"/>
      <c r="D426" s="117"/>
      <c r="E426" s="117"/>
      <c r="F426" s="117"/>
      <c r="G426" s="117"/>
      <c r="H426" s="256"/>
      <c r="I426" s="247">
        <v>164.6</v>
      </c>
      <c r="J426" s="251">
        <v>210</v>
      </c>
      <c r="K426" s="2"/>
    </row>
    <row r="427" spans="1:11" ht="16.5" hidden="1" x14ac:dyDescent="0.3">
      <c r="A427" s="255">
        <v>14.7</v>
      </c>
      <c r="B427" s="117"/>
      <c r="C427" s="117"/>
      <c r="D427" s="117"/>
      <c r="E427" s="117"/>
      <c r="F427" s="117"/>
      <c r="G427" s="117"/>
      <c r="H427" s="256"/>
      <c r="I427" s="247">
        <v>166.6</v>
      </c>
      <c r="J427" s="251">
        <v>212.5</v>
      </c>
      <c r="K427" s="2"/>
    </row>
    <row r="428" spans="1:11" ht="16.5" hidden="1" x14ac:dyDescent="0.3">
      <c r="A428" s="255">
        <v>14.8</v>
      </c>
      <c r="B428" s="117"/>
      <c r="C428" s="117"/>
      <c r="D428" s="117"/>
      <c r="E428" s="117"/>
      <c r="F428" s="117"/>
      <c r="G428" s="117"/>
      <c r="H428" s="256"/>
      <c r="I428" s="247">
        <v>168.6</v>
      </c>
      <c r="J428" s="251">
        <v>215</v>
      </c>
      <c r="K428" s="2"/>
    </row>
    <row r="429" spans="1:11" ht="16.5" hidden="1" x14ac:dyDescent="0.3">
      <c r="A429" s="264">
        <v>14.9</v>
      </c>
      <c r="B429" s="265"/>
      <c r="C429" s="265"/>
      <c r="D429" s="265"/>
      <c r="E429" s="265"/>
      <c r="F429" s="265"/>
      <c r="G429" s="265"/>
      <c r="H429" s="266"/>
      <c r="I429" s="253">
        <v>170.6</v>
      </c>
      <c r="J429" s="254">
        <v>217.5</v>
      </c>
      <c r="K429" s="2"/>
    </row>
    <row r="430" spans="1:11" ht="16.5" hidden="1" x14ac:dyDescent="0.3">
      <c r="A430" s="267">
        <v>15</v>
      </c>
      <c r="B430" s="268"/>
      <c r="C430" s="268"/>
      <c r="D430" s="268"/>
      <c r="E430" s="268"/>
      <c r="F430" s="268"/>
      <c r="G430" s="268"/>
      <c r="H430" s="269"/>
      <c r="I430" s="262">
        <v>172.69</v>
      </c>
      <c r="J430" s="263">
        <v>220.21</v>
      </c>
      <c r="K430" s="2"/>
    </row>
    <row r="431" spans="1:11" ht="16.5" hidden="1" x14ac:dyDescent="0.3">
      <c r="A431" s="258">
        <v>15.1</v>
      </c>
      <c r="B431" s="116"/>
      <c r="C431" s="116"/>
      <c r="D431" s="116"/>
      <c r="E431" s="116"/>
      <c r="F431" s="116"/>
      <c r="G431" s="116"/>
      <c r="H431" s="259"/>
      <c r="I431" s="260">
        <v>174.1</v>
      </c>
      <c r="J431" s="261">
        <v>222.8</v>
      </c>
      <c r="K431" s="2"/>
    </row>
    <row r="432" spans="1:11" ht="16.5" hidden="1" x14ac:dyDescent="0.3">
      <c r="A432" s="255">
        <v>15.2</v>
      </c>
      <c r="B432" s="117"/>
      <c r="C432" s="117"/>
      <c r="D432" s="117"/>
      <c r="E432" s="117"/>
      <c r="F432" s="117"/>
      <c r="G432" s="117"/>
      <c r="H432" s="256"/>
      <c r="I432" s="247">
        <v>175.6</v>
      </c>
      <c r="J432" s="251">
        <v>225.4</v>
      </c>
      <c r="K432" s="2"/>
    </row>
    <row r="433" spans="1:11" ht="16.5" hidden="1" x14ac:dyDescent="0.3">
      <c r="A433" s="255">
        <v>15.3</v>
      </c>
      <c r="B433" s="117"/>
      <c r="C433" s="117"/>
      <c r="D433" s="117"/>
      <c r="E433" s="117"/>
      <c r="F433" s="117"/>
      <c r="G433" s="117"/>
      <c r="H433" s="256"/>
      <c r="I433" s="247">
        <v>177.1</v>
      </c>
      <c r="J433" s="251">
        <v>228</v>
      </c>
      <c r="K433" s="2"/>
    </row>
    <row r="434" spans="1:11" ht="16.5" hidden="1" x14ac:dyDescent="0.3">
      <c r="A434" s="255">
        <v>15.4</v>
      </c>
      <c r="B434" s="117"/>
      <c r="C434" s="117"/>
      <c r="D434" s="117"/>
      <c r="E434" s="117"/>
      <c r="F434" s="117"/>
      <c r="G434" s="117"/>
      <c r="H434" s="256"/>
      <c r="I434" s="247">
        <v>178.4</v>
      </c>
      <c r="J434" s="251">
        <v>230.6</v>
      </c>
      <c r="K434" s="2"/>
    </row>
    <row r="435" spans="1:11" ht="16.5" hidden="1" x14ac:dyDescent="0.3">
      <c r="A435" s="255">
        <v>15.5</v>
      </c>
      <c r="B435" s="117"/>
      <c r="C435" s="117"/>
      <c r="D435" s="117"/>
      <c r="E435" s="117"/>
      <c r="F435" s="117"/>
      <c r="G435" s="117"/>
      <c r="H435" s="256"/>
      <c r="I435" s="247">
        <v>179.64</v>
      </c>
      <c r="J435" s="251">
        <v>233.05</v>
      </c>
      <c r="K435" s="2"/>
    </row>
    <row r="436" spans="1:11" ht="16.5" hidden="1" x14ac:dyDescent="0.3">
      <c r="A436" s="255">
        <v>15.6</v>
      </c>
      <c r="B436" s="117"/>
      <c r="C436" s="117"/>
      <c r="D436" s="117"/>
      <c r="E436" s="117"/>
      <c r="F436" s="117"/>
      <c r="G436" s="117"/>
      <c r="H436" s="256"/>
      <c r="I436" s="247">
        <v>180.8</v>
      </c>
      <c r="J436" s="251">
        <v>235.6</v>
      </c>
      <c r="K436" s="2"/>
    </row>
    <row r="437" spans="1:11" ht="16.5" hidden="1" x14ac:dyDescent="0.3">
      <c r="A437" s="255">
        <v>15.7</v>
      </c>
      <c r="B437" s="117"/>
      <c r="C437" s="117"/>
      <c r="D437" s="117"/>
      <c r="E437" s="117"/>
      <c r="F437" s="117"/>
      <c r="G437" s="117"/>
      <c r="H437" s="256"/>
      <c r="I437" s="247">
        <v>182</v>
      </c>
      <c r="J437" s="251">
        <v>238.2</v>
      </c>
      <c r="K437" s="2"/>
    </row>
    <row r="438" spans="1:11" ht="16.5" hidden="1" x14ac:dyDescent="0.3">
      <c r="A438" s="255">
        <v>15.8</v>
      </c>
      <c r="B438" s="117"/>
      <c r="C438" s="117"/>
      <c r="D438" s="117"/>
      <c r="E438" s="117"/>
      <c r="F438" s="117"/>
      <c r="G438" s="117"/>
      <c r="H438" s="256"/>
      <c r="I438" s="247">
        <v>183.2</v>
      </c>
      <c r="J438" s="251">
        <v>240.8</v>
      </c>
      <c r="K438" s="2"/>
    </row>
    <row r="439" spans="1:11" ht="16.5" hidden="1" x14ac:dyDescent="0.3">
      <c r="A439" s="264">
        <v>15.9</v>
      </c>
      <c r="B439" s="265"/>
      <c r="C439" s="265"/>
      <c r="D439" s="265"/>
      <c r="E439" s="265"/>
      <c r="F439" s="265"/>
      <c r="G439" s="265"/>
      <c r="H439" s="266"/>
      <c r="I439" s="253">
        <v>184.4</v>
      </c>
      <c r="J439" s="254">
        <v>243.4</v>
      </c>
      <c r="K439" s="2"/>
    </row>
    <row r="440" spans="1:11" ht="16.5" hidden="1" x14ac:dyDescent="0.3">
      <c r="A440" s="267">
        <v>16</v>
      </c>
      <c r="B440" s="268"/>
      <c r="C440" s="268"/>
      <c r="D440" s="268"/>
      <c r="E440" s="268"/>
      <c r="F440" s="268"/>
      <c r="G440" s="268"/>
      <c r="H440" s="269"/>
      <c r="I440" s="262">
        <v>186.58</v>
      </c>
      <c r="J440" s="274">
        <v>245.88</v>
      </c>
      <c r="K440" s="2"/>
    </row>
    <row r="441" spans="1:11" ht="16.5" hidden="1" x14ac:dyDescent="0.3">
      <c r="A441" s="258">
        <v>16.100000000000001</v>
      </c>
      <c r="B441" s="116"/>
      <c r="C441" s="116"/>
      <c r="D441" s="116"/>
      <c r="E441" s="116"/>
      <c r="F441" s="116"/>
      <c r="G441" s="116"/>
      <c r="H441" s="259"/>
      <c r="I441" s="272"/>
      <c r="J441" s="273">
        <v>247.9</v>
      </c>
      <c r="K441" s="2"/>
    </row>
    <row r="442" spans="1:11" ht="16.5" hidden="1" x14ac:dyDescent="0.3">
      <c r="A442" s="255">
        <v>16.2</v>
      </c>
      <c r="B442" s="117"/>
      <c r="C442" s="117"/>
      <c r="D442" s="117"/>
      <c r="E442" s="117"/>
      <c r="F442" s="117"/>
      <c r="G442" s="117"/>
      <c r="H442" s="256"/>
      <c r="I442" s="257"/>
      <c r="J442" s="252">
        <v>249.9</v>
      </c>
      <c r="K442" s="2"/>
    </row>
    <row r="443" spans="1:11" ht="16.5" hidden="1" x14ac:dyDescent="0.3">
      <c r="A443" s="255">
        <v>16.3</v>
      </c>
      <c r="B443" s="117"/>
      <c r="C443" s="117"/>
      <c r="D443" s="117"/>
      <c r="E443" s="117"/>
      <c r="F443" s="117"/>
      <c r="G443" s="117"/>
      <c r="H443" s="256"/>
      <c r="I443" s="257"/>
      <c r="J443" s="252">
        <v>251.8</v>
      </c>
      <c r="K443" s="2"/>
    </row>
    <row r="444" spans="1:11" ht="16.5" hidden="1" x14ac:dyDescent="0.3">
      <c r="A444" s="255">
        <v>16.399999999999999</v>
      </c>
      <c r="B444" s="117"/>
      <c r="C444" s="117"/>
      <c r="D444" s="117"/>
      <c r="E444" s="117"/>
      <c r="F444" s="117"/>
      <c r="G444" s="117"/>
      <c r="H444" s="256"/>
      <c r="I444" s="257"/>
      <c r="J444" s="252">
        <v>253.8</v>
      </c>
      <c r="K444" s="2"/>
    </row>
    <row r="445" spans="1:11" ht="16.5" hidden="1" x14ac:dyDescent="0.3">
      <c r="A445" s="255">
        <v>16.5</v>
      </c>
      <c r="B445" s="117"/>
      <c r="C445" s="117"/>
      <c r="D445" s="117"/>
      <c r="E445" s="117"/>
      <c r="F445" s="117"/>
      <c r="G445" s="117"/>
      <c r="H445" s="256"/>
      <c r="I445" s="257"/>
      <c r="J445" s="252">
        <v>255.72</v>
      </c>
      <c r="K445" s="2"/>
    </row>
    <row r="446" spans="1:11" ht="16.5" hidden="1" x14ac:dyDescent="0.3">
      <c r="A446" s="255">
        <v>16.600000000000001</v>
      </c>
      <c r="B446" s="117"/>
      <c r="C446" s="117"/>
      <c r="D446" s="117"/>
      <c r="E446" s="117"/>
      <c r="F446" s="117"/>
      <c r="G446" s="117"/>
      <c r="H446" s="256"/>
      <c r="I446" s="257"/>
      <c r="J446" s="252">
        <v>257.7</v>
      </c>
      <c r="K446" s="2"/>
    </row>
    <row r="447" spans="1:11" ht="16.5" hidden="1" x14ac:dyDescent="0.3">
      <c r="A447" s="255">
        <v>16.7</v>
      </c>
      <c r="B447" s="117"/>
      <c r="C447" s="117"/>
      <c r="D447" s="117"/>
      <c r="E447" s="117"/>
      <c r="F447" s="117"/>
      <c r="G447" s="117"/>
      <c r="H447" s="256"/>
      <c r="I447" s="257"/>
      <c r="J447" s="252">
        <v>259.60000000000002</v>
      </c>
      <c r="K447" s="2"/>
    </row>
    <row r="448" spans="1:11" ht="16.5" hidden="1" x14ac:dyDescent="0.3">
      <c r="A448" s="255">
        <v>16.8</v>
      </c>
      <c r="B448" s="117"/>
      <c r="C448" s="117"/>
      <c r="D448" s="117"/>
      <c r="E448" s="117"/>
      <c r="F448" s="117"/>
      <c r="G448" s="117"/>
      <c r="H448" s="256"/>
      <c r="I448" s="257"/>
      <c r="J448" s="252">
        <v>261.60000000000002</v>
      </c>
      <c r="K448" s="2"/>
    </row>
    <row r="449" spans="1:13" ht="16.5" hidden="1" x14ac:dyDescent="0.3">
      <c r="A449" s="264">
        <v>16.899999999999999</v>
      </c>
      <c r="B449" s="265"/>
      <c r="C449" s="265"/>
      <c r="D449" s="265"/>
      <c r="E449" s="265"/>
      <c r="F449" s="265"/>
      <c r="G449" s="265"/>
      <c r="H449" s="266"/>
      <c r="I449" s="270"/>
      <c r="J449" s="271">
        <v>263.60000000000002</v>
      </c>
      <c r="K449" s="2"/>
    </row>
    <row r="450" spans="1:13" ht="16.5" hidden="1" x14ac:dyDescent="0.3">
      <c r="A450" s="267">
        <v>17</v>
      </c>
      <c r="B450" s="268"/>
      <c r="C450" s="268"/>
      <c r="D450" s="268"/>
      <c r="E450" s="268"/>
      <c r="F450" s="268"/>
      <c r="G450" s="268"/>
      <c r="H450" s="269"/>
      <c r="I450" s="275"/>
      <c r="J450" s="274">
        <v>265.56</v>
      </c>
      <c r="K450" s="2"/>
    </row>
    <row r="451" spans="1:13" ht="16.5" hidden="1" x14ac:dyDescent="0.3">
      <c r="A451" s="258">
        <v>17.100000000000001</v>
      </c>
      <c r="B451" s="116"/>
      <c r="C451" s="116"/>
      <c r="D451" s="116"/>
      <c r="E451" s="116"/>
      <c r="F451" s="116"/>
      <c r="G451" s="116"/>
      <c r="H451" s="259"/>
      <c r="I451" s="272"/>
      <c r="J451" s="273">
        <v>266.89999999999998</v>
      </c>
      <c r="K451" s="2"/>
    </row>
    <row r="452" spans="1:13" ht="16.5" hidden="1" x14ac:dyDescent="0.3">
      <c r="A452" s="255">
        <v>17.2</v>
      </c>
      <c r="B452" s="117"/>
      <c r="C452" s="117"/>
      <c r="D452" s="117"/>
      <c r="E452" s="117"/>
      <c r="F452" s="117"/>
      <c r="G452" s="117"/>
      <c r="H452" s="256"/>
      <c r="I452" s="257"/>
      <c r="J452" s="252">
        <v>268.2</v>
      </c>
      <c r="K452" s="2"/>
    </row>
    <row r="453" spans="1:13" ht="16.5" hidden="1" x14ac:dyDescent="0.3">
      <c r="A453" s="255">
        <v>17.3</v>
      </c>
      <c r="B453" s="117"/>
      <c r="C453" s="117"/>
      <c r="D453" s="117"/>
      <c r="E453" s="117"/>
      <c r="F453" s="117"/>
      <c r="G453" s="117"/>
      <c r="H453" s="256"/>
      <c r="I453" s="257"/>
      <c r="J453" s="252">
        <v>269.5</v>
      </c>
      <c r="K453" s="2"/>
    </row>
    <row r="454" spans="1:13" ht="16.5" hidden="1" x14ac:dyDescent="0.3">
      <c r="A454" s="255">
        <v>17.399999999999999</v>
      </c>
      <c r="B454" s="117"/>
      <c r="C454" s="117"/>
      <c r="D454" s="117"/>
      <c r="E454" s="117"/>
      <c r="F454" s="117"/>
      <c r="G454" s="117"/>
      <c r="H454" s="256"/>
      <c r="I454" s="257"/>
      <c r="J454" s="252">
        <v>270.89999999999998</v>
      </c>
      <c r="K454" s="2"/>
    </row>
    <row r="455" spans="1:13" ht="16.5" hidden="1" x14ac:dyDescent="0.3">
      <c r="A455" s="255">
        <v>17.5</v>
      </c>
      <c r="B455" s="117"/>
      <c r="C455" s="117"/>
      <c r="D455" s="117"/>
      <c r="E455" s="117"/>
      <c r="F455" s="117"/>
      <c r="G455" s="117"/>
      <c r="H455" s="256"/>
      <c r="I455" s="257"/>
      <c r="J455" s="252">
        <v>272.31</v>
      </c>
      <c r="K455" s="2"/>
    </row>
    <row r="456" spans="1:13" ht="16.5" hidden="1" x14ac:dyDescent="0.3">
      <c r="A456" s="255">
        <v>17.600000000000001</v>
      </c>
      <c r="B456" s="117"/>
      <c r="C456" s="117"/>
      <c r="D456" s="117"/>
      <c r="E456" s="117"/>
      <c r="F456" s="117"/>
      <c r="G456" s="117"/>
      <c r="H456" s="256"/>
      <c r="I456" s="257"/>
      <c r="J456" s="252">
        <v>273.7</v>
      </c>
      <c r="K456" s="2"/>
    </row>
    <row r="457" spans="1:13" ht="16.5" hidden="1" x14ac:dyDescent="0.3">
      <c r="A457" s="255">
        <v>17.7</v>
      </c>
      <c r="B457" s="117"/>
      <c r="C457" s="117"/>
      <c r="D457" s="117"/>
      <c r="E457" s="117"/>
      <c r="F457" s="117"/>
      <c r="G457" s="117"/>
      <c r="H457" s="256"/>
      <c r="I457" s="257"/>
      <c r="J457" s="252">
        <v>275.10000000000002</v>
      </c>
      <c r="K457" s="2"/>
    </row>
    <row r="458" spans="1:13" ht="16.5" hidden="1" x14ac:dyDescent="0.3">
      <c r="A458" s="255">
        <v>17.8</v>
      </c>
      <c r="B458" s="117"/>
      <c r="C458" s="117"/>
      <c r="D458" s="117"/>
      <c r="E458" s="117"/>
      <c r="F458" s="117"/>
      <c r="G458" s="117"/>
      <c r="H458" s="256"/>
      <c r="I458" s="257"/>
      <c r="J458" s="252">
        <v>276.5</v>
      </c>
      <c r="K458" s="2"/>
    </row>
    <row r="459" spans="1:13" ht="16.5" hidden="1" x14ac:dyDescent="0.3">
      <c r="A459" s="264">
        <v>17.899999999999999</v>
      </c>
      <c r="B459" s="265"/>
      <c r="C459" s="265"/>
      <c r="D459" s="265"/>
      <c r="E459" s="265"/>
      <c r="F459" s="265"/>
      <c r="G459" s="265"/>
      <c r="H459" s="266"/>
      <c r="I459" s="270"/>
      <c r="J459" s="271">
        <v>277.89999999999998</v>
      </c>
      <c r="K459" s="2"/>
    </row>
    <row r="460" spans="1:13" ht="16.5" hidden="1" x14ac:dyDescent="0.3">
      <c r="A460" s="267">
        <v>18</v>
      </c>
      <c r="B460" s="268"/>
      <c r="C460" s="268"/>
      <c r="D460" s="268"/>
      <c r="E460" s="268"/>
      <c r="F460" s="268"/>
      <c r="G460" s="268"/>
      <c r="H460" s="269"/>
      <c r="I460" s="275"/>
      <c r="J460" s="274">
        <v>279.05</v>
      </c>
      <c r="K460" s="2"/>
    </row>
    <row r="461" spans="1:13" ht="9.9499999999999993" customHeight="1" thickBot="1" x14ac:dyDescent="0.3"/>
    <row r="462" spans="1:13" ht="30" customHeight="1" thickBot="1" x14ac:dyDescent="0.3">
      <c r="A462" s="14" t="s">
        <v>21</v>
      </c>
      <c r="B462" s="360" t="s">
        <v>8</v>
      </c>
      <c r="C462" s="361"/>
      <c r="D462" s="361"/>
      <c r="E462" s="361"/>
      <c r="F462" s="361"/>
      <c r="G462" s="361"/>
      <c r="H462" s="361"/>
      <c r="I462" s="361"/>
      <c r="J462" s="361"/>
      <c r="K462" s="362"/>
      <c r="L462" s="286"/>
      <c r="M462" s="287"/>
    </row>
    <row r="463" spans="1:13" ht="16.5" thickBot="1" x14ac:dyDescent="0.3">
      <c r="A463" s="343" t="s">
        <v>20</v>
      </c>
      <c r="B463" s="233">
        <v>1421880</v>
      </c>
      <c r="C463" s="15">
        <v>1421881</v>
      </c>
      <c r="D463" s="4">
        <v>1421882</v>
      </c>
      <c r="E463" s="15">
        <v>1421883</v>
      </c>
      <c r="F463" s="4">
        <v>1421884</v>
      </c>
      <c r="G463" s="15">
        <v>1421885</v>
      </c>
      <c r="H463" s="4">
        <v>1421886</v>
      </c>
      <c r="I463" s="15">
        <v>1421887</v>
      </c>
      <c r="J463" s="4">
        <v>1421888</v>
      </c>
      <c r="K463" s="283"/>
      <c r="L463" s="288"/>
      <c r="M463" s="289"/>
    </row>
    <row r="464" spans="1:13" ht="24.75" customHeight="1" thickBot="1" x14ac:dyDescent="0.3">
      <c r="A464" s="209" t="s">
        <v>0</v>
      </c>
      <c r="B464" s="233">
        <v>50</v>
      </c>
      <c r="C464" s="15">
        <v>65</v>
      </c>
      <c r="D464" s="4">
        <v>80</v>
      </c>
      <c r="E464" s="15">
        <v>100</v>
      </c>
      <c r="F464" s="4">
        <v>125</v>
      </c>
      <c r="G464" s="15">
        <v>150</v>
      </c>
      <c r="H464" s="4">
        <v>200</v>
      </c>
      <c r="I464" s="15">
        <v>250</v>
      </c>
      <c r="J464" s="4">
        <v>300</v>
      </c>
      <c r="K464" s="283"/>
      <c r="L464" s="288"/>
      <c r="M464" s="289"/>
    </row>
    <row r="465" spans="1:13" ht="49.5" customHeight="1" thickBot="1" x14ac:dyDescent="0.3">
      <c r="A465" s="20" t="s">
        <v>6</v>
      </c>
      <c r="B465" s="307" t="e">
        <f>IF($A$469&gt;B467,"#NV",(LOOKUP($A$469,B470:B685,$A470:$A685)+B469))</f>
        <v>#DIV/0!</v>
      </c>
      <c r="C465" s="308" t="e">
        <f t="shared" ref="C465:J465" si="13">IF($A$469&gt;C467,"#NV",(LOOKUP($A$469,C470:C685,$A470:$A685)+C469))</f>
        <v>#DIV/0!</v>
      </c>
      <c r="D465" s="309" t="e">
        <f t="shared" si="13"/>
        <v>#DIV/0!</v>
      </c>
      <c r="E465" s="308" t="e">
        <f t="shared" si="13"/>
        <v>#DIV/0!</v>
      </c>
      <c r="F465" s="309" t="e">
        <f t="shared" si="13"/>
        <v>#DIV/0!</v>
      </c>
      <c r="G465" s="308" t="e">
        <f t="shared" si="13"/>
        <v>#DIV/0!</v>
      </c>
      <c r="H465" s="309" t="e">
        <f t="shared" si="13"/>
        <v>#DIV/0!</v>
      </c>
      <c r="I465" s="308" t="e">
        <f t="shared" si="13"/>
        <v>#DIV/0!</v>
      </c>
      <c r="J465" s="309" t="e">
        <f t="shared" si="13"/>
        <v>#DIV/0!</v>
      </c>
      <c r="K465" s="283"/>
      <c r="L465" s="288"/>
      <c r="M465" s="289"/>
    </row>
    <row r="466" spans="1:13" ht="41.25" customHeight="1" thickBot="1" x14ac:dyDescent="0.3">
      <c r="A466" s="211" t="s">
        <v>18</v>
      </c>
      <c r="B466" s="334" t="e">
        <f t="shared" ref="B466:J466" si="14">IF(B465="#NV","#NV",B468)</f>
        <v>#DIV/0!</v>
      </c>
      <c r="C466" s="346" t="e">
        <f t="shared" si="14"/>
        <v>#DIV/0!</v>
      </c>
      <c r="D466" s="344" t="e">
        <f t="shared" si="14"/>
        <v>#DIV/0!</v>
      </c>
      <c r="E466" s="346" t="e">
        <f t="shared" si="14"/>
        <v>#DIV/0!</v>
      </c>
      <c r="F466" s="344" t="e">
        <f t="shared" si="14"/>
        <v>#DIV/0!</v>
      </c>
      <c r="G466" s="346" t="e">
        <f t="shared" si="14"/>
        <v>#DIV/0!</v>
      </c>
      <c r="H466" s="344" t="e">
        <f t="shared" si="14"/>
        <v>#DIV/0!</v>
      </c>
      <c r="I466" s="346" t="e">
        <f t="shared" si="14"/>
        <v>#DIV/0!</v>
      </c>
      <c r="J466" s="344" t="e">
        <f t="shared" si="14"/>
        <v>#DIV/0!</v>
      </c>
      <c r="K466" s="283"/>
      <c r="L466" s="288"/>
      <c r="M466" s="289"/>
    </row>
    <row r="467" spans="1:13" ht="16.5" thickBot="1" x14ac:dyDescent="0.3">
      <c r="A467" s="212" t="s">
        <v>1</v>
      </c>
      <c r="B467" s="315">
        <v>48.5</v>
      </c>
      <c r="C467" s="316">
        <v>75</v>
      </c>
      <c r="D467" s="317">
        <v>110</v>
      </c>
      <c r="E467" s="316">
        <v>165</v>
      </c>
      <c r="F467" s="317">
        <v>241</v>
      </c>
      <c r="G467" s="316">
        <v>372</v>
      </c>
      <c r="H467" s="317">
        <v>704</v>
      </c>
      <c r="I467" s="316">
        <v>812</v>
      </c>
      <c r="J467" s="317">
        <v>1383</v>
      </c>
      <c r="K467" s="283"/>
      <c r="L467" s="290"/>
      <c r="M467" s="291"/>
    </row>
    <row r="468" spans="1:13" ht="18.75" hidden="1" thickBot="1" x14ac:dyDescent="0.3">
      <c r="A468" s="28"/>
      <c r="B468" s="43">
        <f>($L$5*4000)/(PI()*54.5^2)</f>
        <v>0</v>
      </c>
      <c r="C468" s="43">
        <f>($L$5*4000)/(PI()*70.3^2)</f>
        <v>0</v>
      </c>
      <c r="D468" s="43">
        <f>($L$5*4000)/(PI()*82.5^2)</f>
        <v>0</v>
      </c>
      <c r="E468" s="43">
        <f>($L$5*4000)/(PI()*107.9^2)</f>
        <v>0</v>
      </c>
      <c r="F468" s="43">
        <f>($L$5*4000)/(PI()*130.7^2)</f>
        <v>0</v>
      </c>
      <c r="G468" s="43">
        <f>($L$5*4000)/(PI()*159.3^2)</f>
        <v>0</v>
      </c>
      <c r="H468" s="43">
        <f>($L$5*4000)/(PI()*206.5^2)</f>
        <v>0</v>
      </c>
      <c r="I468" s="43">
        <f>($L$5*4000)/(PI()*264^2)</f>
        <v>0</v>
      </c>
      <c r="J468" s="43">
        <f>($L$5*4000)/(PI()*309.7^2)</f>
        <v>0</v>
      </c>
    </row>
    <row r="469" spans="1:13" ht="24.75" hidden="1" thickBot="1" x14ac:dyDescent="0.3">
      <c r="A469" s="25" t="e">
        <f>(($A$5/1000)/(SQRT($A$3/100)))</f>
        <v>#DIV/0!</v>
      </c>
      <c r="B469" s="46">
        <v>0.1</v>
      </c>
      <c r="C469" s="47">
        <v>0.1</v>
      </c>
      <c r="D469" s="46">
        <v>0.1</v>
      </c>
      <c r="E469" s="47">
        <v>0.1</v>
      </c>
      <c r="F469" s="46">
        <v>0.1</v>
      </c>
      <c r="G469" s="47">
        <v>0.1</v>
      </c>
      <c r="H469" s="46">
        <v>0.1</v>
      </c>
      <c r="I469" s="47">
        <v>0.1</v>
      </c>
      <c r="J469" s="46">
        <v>0.1</v>
      </c>
    </row>
    <row r="470" spans="1:13" hidden="1" x14ac:dyDescent="0.25">
      <c r="A470" s="144">
        <v>0.5</v>
      </c>
      <c r="B470" s="151">
        <v>0.44</v>
      </c>
      <c r="C470" s="129">
        <v>3.7</v>
      </c>
      <c r="D470" s="152">
        <v>4.04</v>
      </c>
      <c r="E470" s="129">
        <v>7.54</v>
      </c>
      <c r="F470" s="152">
        <v>16.72</v>
      </c>
      <c r="G470" s="159"/>
      <c r="H470" s="152"/>
      <c r="I470" s="129"/>
      <c r="J470" s="119"/>
    </row>
    <row r="471" spans="1:13" hidden="1" x14ac:dyDescent="0.25">
      <c r="A471" s="145">
        <v>0.6</v>
      </c>
      <c r="B471" s="153">
        <v>0.44</v>
      </c>
      <c r="C471" s="130">
        <v>4</v>
      </c>
      <c r="D471" s="118">
        <v>4.79</v>
      </c>
      <c r="E471" s="130">
        <v>8.7200000000000006</v>
      </c>
      <c r="F471" s="118">
        <v>18.64</v>
      </c>
      <c r="G471" s="160"/>
      <c r="H471" s="118"/>
      <c r="I471" s="130"/>
      <c r="J471" s="120"/>
    </row>
    <row r="472" spans="1:13" hidden="1" x14ac:dyDescent="0.25">
      <c r="A472" s="145">
        <v>0.7</v>
      </c>
      <c r="B472" s="153">
        <v>0.44</v>
      </c>
      <c r="C472" s="130">
        <v>4.3</v>
      </c>
      <c r="D472" s="118">
        <v>5.54</v>
      </c>
      <c r="E472" s="130">
        <v>9.9</v>
      </c>
      <c r="F472" s="118">
        <v>20.56</v>
      </c>
      <c r="G472" s="160"/>
      <c r="H472" s="118"/>
      <c r="I472" s="130"/>
      <c r="J472" s="120"/>
    </row>
    <row r="473" spans="1:13" hidden="1" x14ac:dyDescent="0.25">
      <c r="A473" s="145">
        <v>0.8</v>
      </c>
      <c r="B473" s="153">
        <v>1.04</v>
      </c>
      <c r="C473" s="130">
        <v>4.5999999999999996</v>
      </c>
      <c r="D473" s="118">
        <v>6.29</v>
      </c>
      <c r="E473" s="130">
        <v>11.08</v>
      </c>
      <c r="F473" s="118">
        <v>22.48</v>
      </c>
      <c r="G473" s="160"/>
      <c r="H473" s="118"/>
      <c r="I473" s="130"/>
      <c r="J473" s="120"/>
    </row>
    <row r="474" spans="1:13" hidden="1" x14ac:dyDescent="0.25">
      <c r="A474" s="146">
        <v>0.9</v>
      </c>
      <c r="B474" s="154">
        <v>1.64</v>
      </c>
      <c r="C474" s="131">
        <v>4.9000000000000004</v>
      </c>
      <c r="D474" s="121">
        <v>7.04</v>
      </c>
      <c r="E474" s="131">
        <v>12.26</v>
      </c>
      <c r="F474" s="121">
        <v>24.4</v>
      </c>
      <c r="G474" s="161"/>
      <c r="H474" s="121"/>
      <c r="I474" s="131"/>
      <c r="J474" s="122"/>
    </row>
    <row r="475" spans="1:13" hidden="1" x14ac:dyDescent="0.25">
      <c r="A475" s="147">
        <v>1</v>
      </c>
      <c r="B475" s="155">
        <v>2.2400000000000002</v>
      </c>
      <c r="C475" s="132">
        <v>5.2</v>
      </c>
      <c r="D475" s="123">
        <v>7.79</v>
      </c>
      <c r="E475" s="132">
        <v>13.44</v>
      </c>
      <c r="F475" s="123">
        <v>26.32</v>
      </c>
      <c r="G475" s="162"/>
      <c r="H475" s="123"/>
      <c r="I475" s="132"/>
      <c r="J475" s="124"/>
    </row>
    <row r="476" spans="1:13" hidden="1" x14ac:dyDescent="0.25">
      <c r="A476" s="144">
        <v>1.1000000000000001</v>
      </c>
      <c r="B476" s="156">
        <v>2.84</v>
      </c>
      <c r="C476" s="133">
        <v>5.5</v>
      </c>
      <c r="D476" s="125">
        <v>8.5399999999999991</v>
      </c>
      <c r="E476" s="133">
        <v>14.62</v>
      </c>
      <c r="F476" s="125">
        <v>28.24</v>
      </c>
      <c r="G476" s="163">
        <v>26.84</v>
      </c>
      <c r="H476" s="125">
        <v>16.582999999999998</v>
      </c>
      <c r="I476" s="133">
        <v>65.53</v>
      </c>
      <c r="J476" s="126">
        <v>70.37</v>
      </c>
    </row>
    <row r="477" spans="1:13" hidden="1" x14ac:dyDescent="0.25">
      <c r="A477" s="145">
        <v>1.2</v>
      </c>
      <c r="B477" s="153">
        <v>3.44</v>
      </c>
      <c r="C477" s="130">
        <v>5.8</v>
      </c>
      <c r="D477" s="118">
        <v>9.2899999999999991</v>
      </c>
      <c r="E477" s="130">
        <v>15.8</v>
      </c>
      <c r="F477" s="118">
        <v>30.16</v>
      </c>
      <c r="G477" s="160">
        <v>28.7</v>
      </c>
      <c r="H477" s="118">
        <v>20.736000000000001</v>
      </c>
      <c r="I477" s="130">
        <v>69.430000000000007</v>
      </c>
      <c r="J477" s="120">
        <v>74.25</v>
      </c>
    </row>
    <row r="478" spans="1:13" hidden="1" x14ac:dyDescent="0.25">
      <c r="A478" s="145">
        <v>1.3</v>
      </c>
      <c r="B478" s="153">
        <v>4.04</v>
      </c>
      <c r="C478" s="130">
        <v>6.1</v>
      </c>
      <c r="D478" s="118">
        <v>10.039999999999999</v>
      </c>
      <c r="E478" s="130">
        <v>16.98</v>
      </c>
      <c r="F478" s="118">
        <v>32.08</v>
      </c>
      <c r="G478" s="160">
        <v>30.56</v>
      </c>
      <c r="H478" s="118">
        <v>24.888999999999999</v>
      </c>
      <c r="I478" s="130">
        <v>73.33</v>
      </c>
      <c r="J478" s="120">
        <v>78.13</v>
      </c>
    </row>
    <row r="479" spans="1:13" hidden="1" x14ac:dyDescent="0.25">
      <c r="A479" s="145">
        <v>1.4</v>
      </c>
      <c r="B479" s="153">
        <v>4.6399999999999997</v>
      </c>
      <c r="C479" s="130">
        <v>6.4</v>
      </c>
      <c r="D479" s="118">
        <v>10.79</v>
      </c>
      <c r="E479" s="130">
        <v>18.16</v>
      </c>
      <c r="F479" s="118">
        <v>34</v>
      </c>
      <c r="G479" s="160">
        <v>32.42</v>
      </c>
      <c r="H479" s="118">
        <v>29.042000000000002</v>
      </c>
      <c r="I479" s="130">
        <v>77.23</v>
      </c>
      <c r="J479" s="120">
        <v>82.01</v>
      </c>
    </row>
    <row r="480" spans="1:13" hidden="1" x14ac:dyDescent="0.25">
      <c r="A480" s="145">
        <v>1.5</v>
      </c>
      <c r="B480" s="153">
        <v>5.24</v>
      </c>
      <c r="C480" s="130">
        <v>6.7</v>
      </c>
      <c r="D480" s="118">
        <v>11.54</v>
      </c>
      <c r="E480" s="130">
        <v>19.34</v>
      </c>
      <c r="F480" s="118">
        <v>35.92</v>
      </c>
      <c r="G480" s="160">
        <v>34.28</v>
      </c>
      <c r="H480" s="118">
        <v>33.195</v>
      </c>
      <c r="I480" s="130">
        <v>81.13</v>
      </c>
      <c r="J480" s="120">
        <v>85.89</v>
      </c>
    </row>
    <row r="481" spans="1:10" hidden="1" x14ac:dyDescent="0.25">
      <c r="A481" s="145">
        <v>1.6</v>
      </c>
      <c r="B481" s="153">
        <v>5.84</v>
      </c>
      <c r="C481" s="130">
        <v>7</v>
      </c>
      <c r="D481" s="118">
        <v>12.29</v>
      </c>
      <c r="E481" s="130">
        <v>20.52</v>
      </c>
      <c r="F481" s="118">
        <v>37.840000000000003</v>
      </c>
      <c r="G481" s="160">
        <v>36.14</v>
      </c>
      <c r="H481" s="118">
        <v>37.347999999999999</v>
      </c>
      <c r="I481" s="130">
        <v>85.03</v>
      </c>
      <c r="J481" s="120">
        <v>89.77</v>
      </c>
    </row>
    <row r="482" spans="1:10" hidden="1" x14ac:dyDescent="0.25">
      <c r="A482" s="145">
        <v>1.7</v>
      </c>
      <c r="B482" s="153">
        <v>6.44</v>
      </c>
      <c r="C482" s="130">
        <v>7.3</v>
      </c>
      <c r="D482" s="118">
        <v>13.04</v>
      </c>
      <c r="E482" s="130">
        <v>21.7</v>
      </c>
      <c r="F482" s="118">
        <v>39.76</v>
      </c>
      <c r="G482" s="160">
        <v>38</v>
      </c>
      <c r="H482" s="118">
        <v>41.500999999999998</v>
      </c>
      <c r="I482" s="130">
        <v>88.93</v>
      </c>
      <c r="J482" s="120">
        <v>93.65</v>
      </c>
    </row>
    <row r="483" spans="1:10" hidden="1" x14ac:dyDescent="0.25">
      <c r="A483" s="145">
        <v>1.8</v>
      </c>
      <c r="B483" s="153">
        <v>7.04</v>
      </c>
      <c r="C483" s="130">
        <v>7.6</v>
      </c>
      <c r="D483" s="118">
        <v>13.79</v>
      </c>
      <c r="E483" s="130">
        <v>22.88</v>
      </c>
      <c r="F483" s="118">
        <v>41.68</v>
      </c>
      <c r="G483" s="160">
        <v>39.86</v>
      </c>
      <c r="H483" s="118">
        <v>45.654000000000003</v>
      </c>
      <c r="I483" s="130">
        <v>92.83</v>
      </c>
      <c r="J483" s="120">
        <v>97.53</v>
      </c>
    </row>
    <row r="484" spans="1:10" hidden="1" x14ac:dyDescent="0.25">
      <c r="A484" s="146">
        <v>1.9</v>
      </c>
      <c r="B484" s="154">
        <v>7.64</v>
      </c>
      <c r="C484" s="131">
        <v>7.9</v>
      </c>
      <c r="D484" s="121">
        <v>14.54</v>
      </c>
      <c r="E484" s="131">
        <v>24.06</v>
      </c>
      <c r="F484" s="121">
        <v>43.6</v>
      </c>
      <c r="G484" s="161">
        <v>41.72</v>
      </c>
      <c r="H484" s="121">
        <v>49.807000000000002</v>
      </c>
      <c r="I484" s="131">
        <v>96.73</v>
      </c>
      <c r="J484" s="122">
        <v>101.41</v>
      </c>
    </row>
    <row r="485" spans="1:10" hidden="1" x14ac:dyDescent="0.25">
      <c r="A485" s="147">
        <v>2</v>
      </c>
      <c r="B485" s="155">
        <v>8.0399999999999991</v>
      </c>
      <c r="C485" s="132">
        <v>7.97</v>
      </c>
      <c r="D485" s="123">
        <v>15.24</v>
      </c>
      <c r="E485" s="132">
        <v>25.28</v>
      </c>
      <c r="F485" s="123">
        <v>45.55</v>
      </c>
      <c r="G485" s="162">
        <v>43.59</v>
      </c>
      <c r="H485" s="123">
        <v>53.96</v>
      </c>
      <c r="I485" s="132">
        <v>100.65</v>
      </c>
      <c r="J485" s="124">
        <v>105.29</v>
      </c>
    </row>
    <row r="486" spans="1:10" hidden="1" x14ac:dyDescent="0.25">
      <c r="A486" s="144">
        <v>2.1</v>
      </c>
      <c r="B486" s="156">
        <v>8.3800000000000008</v>
      </c>
      <c r="C486" s="133">
        <v>8.2200000000000006</v>
      </c>
      <c r="D486" s="125">
        <v>15.64</v>
      </c>
      <c r="E486" s="133">
        <v>26.21</v>
      </c>
      <c r="F486" s="125">
        <v>47.07</v>
      </c>
      <c r="G486" s="163">
        <v>45.28</v>
      </c>
      <c r="H486" s="125">
        <v>58.113</v>
      </c>
      <c r="I486" s="133">
        <v>103.98</v>
      </c>
      <c r="J486" s="126">
        <v>109.17</v>
      </c>
    </row>
    <row r="487" spans="1:10" hidden="1" x14ac:dyDescent="0.25">
      <c r="A487" s="145">
        <v>2.2000000000000002</v>
      </c>
      <c r="B487" s="153">
        <v>8.7200000000000006</v>
      </c>
      <c r="C487" s="130">
        <v>8.4700000000000006</v>
      </c>
      <c r="D487" s="118">
        <v>16.04</v>
      </c>
      <c r="E487" s="130">
        <v>27.14</v>
      </c>
      <c r="F487" s="118">
        <v>48.59</v>
      </c>
      <c r="G487" s="160">
        <v>46.97</v>
      </c>
      <c r="H487" s="118">
        <v>62.265999999999998</v>
      </c>
      <c r="I487" s="130">
        <v>107.31</v>
      </c>
      <c r="J487" s="120">
        <v>113.05</v>
      </c>
    </row>
    <row r="488" spans="1:10" hidden="1" x14ac:dyDescent="0.25">
      <c r="A488" s="145">
        <v>2.2999999999999998</v>
      </c>
      <c r="B488" s="153">
        <v>9.06</v>
      </c>
      <c r="C488" s="130">
        <v>8.7200000000000006</v>
      </c>
      <c r="D488" s="118">
        <v>16.440000000000001</v>
      </c>
      <c r="E488" s="130">
        <v>28.07</v>
      </c>
      <c r="F488" s="118">
        <v>50.11</v>
      </c>
      <c r="G488" s="160">
        <v>48.66</v>
      </c>
      <c r="H488" s="118">
        <v>66.418999999999997</v>
      </c>
      <c r="I488" s="130">
        <v>110.64</v>
      </c>
      <c r="J488" s="120">
        <v>116.93</v>
      </c>
    </row>
    <row r="489" spans="1:10" hidden="1" x14ac:dyDescent="0.25">
      <c r="A489" s="145">
        <v>2.4</v>
      </c>
      <c r="B489" s="153">
        <v>9.4000000000000092</v>
      </c>
      <c r="C489" s="130">
        <v>8.9700000000000006</v>
      </c>
      <c r="D489" s="118">
        <v>16.84</v>
      </c>
      <c r="E489" s="130">
        <v>29</v>
      </c>
      <c r="F489" s="118">
        <v>51.63</v>
      </c>
      <c r="G489" s="160">
        <v>50.35</v>
      </c>
      <c r="H489" s="118">
        <v>70.572000000000003</v>
      </c>
      <c r="I489" s="130">
        <v>113.97</v>
      </c>
      <c r="J489" s="120">
        <v>120.81</v>
      </c>
    </row>
    <row r="490" spans="1:10" hidden="1" x14ac:dyDescent="0.25">
      <c r="A490" s="145">
        <v>2.5</v>
      </c>
      <c r="B490" s="153">
        <v>9.7400000000000109</v>
      </c>
      <c r="C490" s="130">
        <v>9.2200000000000006</v>
      </c>
      <c r="D490" s="118">
        <v>17.239999999999998</v>
      </c>
      <c r="E490" s="130">
        <v>29.93</v>
      </c>
      <c r="F490" s="118">
        <v>53.15</v>
      </c>
      <c r="G490" s="160">
        <v>52.04</v>
      </c>
      <c r="H490" s="118">
        <v>74.724999999999994</v>
      </c>
      <c r="I490" s="130">
        <v>117.3</v>
      </c>
      <c r="J490" s="120">
        <v>124.69</v>
      </c>
    </row>
    <row r="491" spans="1:10" hidden="1" x14ac:dyDescent="0.25">
      <c r="A491" s="145">
        <v>2.6</v>
      </c>
      <c r="B491" s="153">
        <v>10.08</v>
      </c>
      <c r="C491" s="130">
        <v>9.4700000000000095</v>
      </c>
      <c r="D491" s="118">
        <v>17.64</v>
      </c>
      <c r="E491" s="130">
        <v>30.86</v>
      </c>
      <c r="F491" s="118">
        <v>54.67</v>
      </c>
      <c r="G491" s="160">
        <v>53.73</v>
      </c>
      <c r="H491" s="118">
        <v>78.878</v>
      </c>
      <c r="I491" s="130">
        <v>120.63</v>
      </c>
      <c r="J491" s="120">
        <v>128.57</v>
      </c>
    </row>
    <row r="492" spans="1:10" hidden="1" x14ac:dyDescent="0.25">
      <c r="A492" s="145">
        <v>2.7</v>
      </c>
      <c r="B492" s="153">
        <v>10.42</v>
      </c>
      <c r="C492" s="130">
        <v>9.7200000000000095</v>
      </c>
      <c r="D492" s="118">
        <v>18.04</v>
      </c>
      <c r="E492" s="130">
        <v>31.79</v>
      </c>
      <c r="F492" s="118">
        <v>56.19</v>
      </c>
      <c r="G492" s="160">
        <v>55.42</v>
      </c>
      <c r="H492" s="118">
        <v>83.031000000000006</v>
      </c>
      <c r="I492" s="130">
        <v>123.96</v>
      </c>
      <c r="J492" s="120">
        <v>132.44999999999999</v>
      </c>
    </row>
    <row r="493" spans="1:10" hidden="1" x14ac:dyDescent="0.25">
      <c r="A493" s="145">
        <v>2.8</v>
      </c>
      <c r="B493" s="153">
        <v>10.76</v>
      </c>
      <c r="C493" s="130">
        <v>9.9700000000000095</v>
      </c>
      <c r="D493" s="118">
        <v>18.440000000000001</v>
      </c>
      <c r="E493" s="130">
        <v>32.72</v>
      </c>
      <c r="F493" s="118">
        <v>57.71</v>
      </c>
      <c r="G493" s="160">
        <v>57.11</v>
      </c>
      <c r="H493" s="118">
        <v>87.183999999999997</v>
      </c>
      <c r="I493" s="130">
        <v>127.29</v>
      </c>
      <c r="J493" s="120">
        <v>136.33000000000001</v>
      </c>
    </row>
    <row r="494" spans="1:10" hidden="1" x14ac:dyDescent="0.25">
      <c r="A494" s="146">
        <v>2.9</v>
      </c>
      <c r="B494" s="154">
        <v>11.1</v>
      </c>
      <c r="C494" s="131">
        <v>10.220000000000001</v>
      </c>
      <c r="D494" s="121">
        <v>18.84</v>
      </c>
      <c r="E494" s="131">
        <v>33.65</v>
      </c>
      <c r="F494" s="121">
        <v>59.23</v>
      </c>
      <c r="G494" s="161">
        <v>58.8</v>
      </c>
      <c r="H494" s="121">
        <v>91.337000000000003</v>
      </c>
      <c r="I494" s="131">
        <v>130.62</v>
      </c>
      <c r="J494" s="122">
        <v>140.21</v>
      </c>
    </row>
    <row r="495" spans="1:10" hidden="1" x14ac:dyDescent="0.25">
      <c r="A495" s="147">
        <v>3</v>
      </c>
      <c r="B495" s="155">
        <v>11.46</v>
      </c>
      <c r="C495" s="132">
        <v>10.46</v>
      </c>
      <c r="D495" s="123">
        <v>19.260000000000002</v>
      </c>
      <c r="E495" s="132">
        <v>34.61</v>
      </c>
      <c r="F495" s="123">
        <v>60.74</v>
      </c>
      <c r="G495" s="162">
        <v>60.49</v>
      </c>
      <c r="H495" s="123">
        <v>95.49</v>
      </c>
      <c r="I495" s="132">
        <v>133.91999999999999</v>
      </c>
      <c r="J495" s="124">
        <v>144.09</v>
      </c>
    </row>
    <row r="496" spans="1:10" hidden="1" x14ac:dyDescent="0.25">
      <c r="A496" s="144">
        <v>3.1</v>
      </c>
      <c r="B496" s="156">
        <v>11.69</v>
      </c>
      <c r="C496" s="133">
        <v>10.96</v>
      </c>
      <c r="D496" s="125">
        <v>19.52</v>
      </c>
      <c r="E496" s="133">
        <v>35.229999999999997</v>
      </c>
      <c r="F496" s="125">
        <v>62.41</v>
      </c>
      <c r="G496" s="163">
        <v>61.37</v>
      </c>
      <c r="H496" s="125">
        <v>99.643000000000001</v>
      </c>
      <c r="I496" s="133">
        <v>137.9</v>
      </c>
      <c r="J496" s="126">
        <v>147.97</v>
      </c>
    </row>
    <row r="497" spans="1:10" hidden="1" x14ac:dyDescent="0.25">
      <c r="A497" s="145">
        <v>3.2</v>
      </c>
      <c r="B497" s="153">
        <v>11.92</v>
      </c>
      <c r="C497" s="130">
        <v>11.46</v>
      </c>
      <c r="D497" s="118">
        <v>19.78</v>
      </c>
      <c r="E497" s="130">
        <v>35.85</v>
      </c>
      <c r="F497" s="118">
        <v>64.08</v>
      </c>
      <c r="G497" s="160">
        <v>62.25</v>
      </c>
      <c r="H497" s="118">
        <v>103.79600000000001</v>
      </c>
      <c r="I497" s="130">
        <v>141.88</v>
      </c>
      <c r="J497" s="120">
        <v>151.85</v>
      </c>
    </row>
    <row r="498" spans="1:10" hidden="1" x14ac:dyDescent="0.25">
      <c r="A498" s="145">
        <v>3.3</v>
      </c>
      <c r="B498" s="153">
        <v>12.15</v>
      </c>
      <c r="C498" s="130">
        <v>11.96</v>
      </c>
      <c r="D498" s="118">
        <v>20.04</v>
      </c>
      <c r="E498" s="130">
        <v>36.47</v>
      </c>
      <c r="F498" s="118">
        <v>65.75</v>
      </c>
      <c r="G498" s="160">
        <v>63.13</v>
      </c>
      <c r="H498" s="118">
        <v>107.949</v>
      </c>
      <c r="I498" s="130">
        <v>145.86000000000001</v>
      </c>
      <c r="J498" s="120">
        <v>155.72999999999999</v>
      </c>
    </row>
    <row r="499" spans="1:10" hidden="1" x14ac:dyDescent="0.25">
      <c r="A499" s="145">
        <v>3.4</v>
      </c>
      <c r="B499" s="153">
        <v>12.38</v>
      </c>
      <c r="C499" s="130">
        <v>12.46</v>
      </c>
      <c r="D499" s="118">
        <v>20.3</v>
      </c>
      <c r="E499" s="130">
        <v>37.090000000000003</v>
      </c>
      <c r="F499" s="118">
        <v>67.42</v>
      </c>
      <c r="G499" s="160">
        <v>64.010000000000005</v>
      </c>
      <c r="H499" s="118">
        <v>112.102</v>
      </c>
      <c r="I499" s="130">
        <v>149.84</v>
      </c>
      <c r="J499" s="120">
        <v>159.61000000000001</v>
      </c>
    </row>
    <row r="500" spans="1:10" hidden="1" x14ac:dyDescent="0.25">
      <c r="A500" s="145">
        <v>3.5</v>
      </c>
      <c r="B500" s="153">
        <v>12.61</v>
      </c>
      <c r="C500" s="130">
        <v>12.96</v>
      </c>
      <c r="D500" s="118">
        <v>20.56</v>
      </c>
      <c r="E500" s="130">
        <v>37.71</v>
      </c>
      <c r="F500" s="118">
        <v>69.09</v>
      </c>
      <c r="G500" s="160">
        <v>64.89</v>
      </c>
      <c r="H500" s="118">
        <v>116.255</v>
      </c>
      <c r="I500" s="130">
        <v>153.82</v>
      </c>
      <c r="J500" s="120">
        <v>163.49</v>
      </c>
    </row>
    <row r="501" spans="1:10" hidden="1" x14ac:dyDescent="0.25">
      <c r="A501" s="145">
        <v>3.6</v>
      </c>
      <c r="B501" s="153">
        <v>12.84</v>
      </c>
      <c r="C501" s="130">
        <v>13.46</v>
      </c>
      <c r="D501" s="118">
        <v>20.82</v>
      </c>
      <c r="E501" s="130">
        <v>38.33</v>
      </c>
      <c r="F501" s="118">
        <v>70.760000000000005</v>
      </c>
      <c r="G501" s="160">
        <v>65.77</v>
      </c>
      <c r="H501" s="118">
        <v>120.408</v>
      </c>
      <c r="I501" s="130">
        <v>157.80000000000001</v>
      </c>
      <c r="J501" s="120">
        <v>167.37</v>
      </c>
    </row>
    <row r="502" spans="1:10" hidden="1" x14ac:dyDescent="0.25">
      <c r="A502" s="145">
        <v>3.7</v>
      </c>
      <c r="B502" s="153">
        <v>13.07</v>
      </c>
      <c r="C502" s="130">
        <v>13.96</v>
      </c>
      <c r="D502" s="118">
        <v>21.08</v>
      </c>
      <c r="E502" s="130">
        <v>38.950000000000003</v>
      </c>
      <c r="F502" s="118">
        <v>72.430000000000007</v>
      </c>
      <c r="G502" s="160">
        <v>66.650000000000006</v>
      </c>
      <c r="H502" s="118">
        <v>124.56100000000001</v>
      </c>
      <c r="I502" s="130">
        <v>161.78</v>
      </c>
      <c r="J502" s="120">
        <v>171.25</v>
      </c>
    </row>
    <row r="503" spans="1:10" hidden="1" x14ac:dyDescent="0.25">
      <c r="A503" s="145">
        <v>3.8</v>
      </c>
      <c r="B503" s="153">
        <v>13.3</v>
      </c>
      <c r="C503" s="130">
        <v>14.46</v>
      </c>
      <c r="D503" s="118">
        <v>21.34</v>
      </c>
      <c r="E503" s="130">
        <v>39.57</v>
      </c>
      <c r="F503" s="118">
        <v>74.099999999999994</v>
      </c>
      <c r="G503" s="160">
        <v>67.53</v>
      </c>
      <c r="H503" s="118">
        <v>128.714</v>
      </c>
      <c r="I503" s="130">
        <v>165.76</v>
      </c>
      <c r="J503" s="120">
        <v>175.13</v>
      </c>
    </row>
    <row r="504" spans="1:10" hidden="1" x14ac:dyDescent="0.25">
      <c r="A504" s="146">
        <v>3.9</v>
      </c>
      <c r="B504" s="154">
        <v>13.53</v>
      </c>
      <c r="C504" s="131">
        <v>14.96</v>
      </c>
      <c r="D504" s="121">
        <v>21.6</v>
      </c>
      <c r="E504" s="131">
        <v>40.19</v>
      </c>
      <c r="F504" s="121">
        <v>75.77</v>
      </c>
      <c r="G504" s="161">
        <v>68.41</v>
      </c>
      <c r="H504" s="121">
        <v>132.86699999999999</v>
      </c>
      <c r="I504" s="131">
        <v>169.74</v>
      </c>
      <c r="J504" s="122">
        <v>179.01</v>
      </c>
    </row>
    <row r="505" spans="1:10" hidden="1" x14ac:dyDescent="0.25">
      <c r="A505" s="147">
        <v>4</v>
      </c>
      <c r="B505" s="155">
        <v>13.8</v>
      </c>
      <c r="C505" s="132">
        <v>15.43</v>
      </c>
      <c r="D505" s="123">
        <v>22.86</v>
      </c>
      <c r="E505" s="132">
        <v>40.89</v>
      </c>
      <c r="F505" s="123">
        <v>77.459999999999994</v>
      </c>
      <c r="G505" s="162">
        <v>69.31</v>
      </c>
      <c r="H505" s="123">
        <v>137.02000000000001</v>
      </c>
      <c r="I505" s="132">
        <v>173.71</v>
      </c>
      <c r="J505" s="124">
        <v>182.95</v>
      </c>
    </row>
    <row r="506" spans="1:10" hidden="1" x14ac:dyDescent="0.25">
      <c r="A506" s="144">
        <v>4.0999999999999996</v>
      </c>
      <c r="B506" s="156">
        <v>14</v>
      </c>
      <c r="C506" s="133">
        <v>15.83</v>
      </c>
      <c r="D506" s="125">
        <v>23.28</v>
      </c>
      <c r="E506" s="133">
        <v>41.77</v>
      </c>
      <c r="F506" s="125">
        <v>79.19</v>
      </c>
      <c r="G506" s="163">
        <v>71.010000000000005</v>
      </c>
      <c r="H506" s="125">
        <v>143.44</v>
      </c>
      <c r="I506" s="133">
        <v>177.89</v>
      </c>
      <c r="J506" s="126">
        <v>188.88</v>
      </c>
    </row>
    <row r="507" spans="1:10" hidden="1" x14ac:dyDescent="0.25">
      <c r="A507" s="145">
        <v>4.2</v>
      </c>
      <c r="B507" s="153">
        <v>14.2</v>
      </c>
      <c r="C507" s="130">
        <v>16.23</v>
      </c>
      <c r="D507" s="118">
        <v>23.7</v>
      </c>
      <c r="E507" s="130">
        <v>42.65</v>
      </c>
      <c r="F507" s="118">
        <v>80.92</v>
      </c>
      <c r="G507" s="160">
        <v>72.709999999999994</v>
      </c>
      <c r="H507" s="118">
        <v>149.86000000000001</v>
      </c>
      <c r="I507" s="130">
        <v>182.07</v>
      </c>
      <c r="J507" s="120">
        <v>194.81</v>
      </c>
    </row>
    <row r="508" spans="1:10" hidden="1" x14ac:dyDescent="0.25">
      <c r="A508" s="145">
        <v>4.3</v>
      </c>
      <c r="B508" s="153">
        <v>14.4</v>
      </c>
      <c r="C508" s="130">
        <v>16.63</v>
      </c>
      <c r="D508" s="118">
        <v>24.12</v>
      </c>
      <c r="E508" s="130">
        <v>43.53</v>
      </c>
      <c r="F508" s="118">
        <v>82.65</v>
      </c>
      <c r="G508" s="160">
        <v>74.41</v>
      </c>
      <c r="H508" s="118">
        <v>156.28</v>
      </c>
      <c r="I508" s="130">
        <v>186.25</v>
      </c>
      <c r="J508" s="120">
        <v>200.74</v>
      </c>
    </row>
    <row r="509" spans="1:10" hidden="1" x14ac:dyDescent="0.25">
      <c r="A509" s="145">
        <v>4.4000000000000004</v>
      </c>
      <c r="B509" s="153">
        <v>14.6</v>
      </c>
      <c r="C509" s="130">
        <v>17.03</v>
      </c>
      <c r="D509" s="118">
        <v>24.54</v>
      </c>
      <c r="E509" s="130">
        <v>44.41</v>
      </c>
      <c r="F509" s="118">
        <v>84.38</v>
      </c>
      <c r="G509" s="160">
        <v>76.11</v>
      </c>
      <c r="H509" s="118">
        <v>162.69999999999999</v>
      </c>
      <c r="I509" s="130">
        <v>190.43</v>
      </c>
      <c r="J509" s="120">
        <v>206.67</v>
      </c>
    </row>
    <row r="510" spans="1:10" hidden="1" x14ac:dyDescent="0.25">
      <c r="A510" s="145">
        <v>4.5</v>
      </c>
      <c r="B510" s="153">
        <v>14.8</v>
      </c>
      <c r="C510" s="130">
        <v>17.43</v>
      </c>
      <c r="D510" s="118">
        <v>24.96</v>
      </c>
      <c r="E510" s="130">
        <v>45.29</v>
      </c>
      <c r="F510" s="118">
        <v>86.11</v>
      </c>
      <c r="G510" s="160">
        <v>77.81</v>
      </c>
      <c r="H510" s="118">
        <v>169.12</v>
      </c>
      <c r="I510" s="130">
        <v>194.61</v>
      </c>
      <c r="J510" s="120">
        <v>212.6</v>
      </c>
    </row>
    <row r="511" spans="1:10" hidden="1" x14ac:dyDescent="0.25">
      <c r="A511" s="145">
        <v>4.5999999999999996</v>
      </c>
      <c r="B511" s="153">
        <v>15</v>
      </c>
      <c r="C511" s="130">
        <v>17.829999999999998</v>
      </c>
      <c r="D511" s="118">
        <v>25.38</v>
      </c>
      <c r="E511" s="130">
        <v>46.17</v>
      </c>
      <c r="F511" s="118">
        <v>87.84</v>
      </c>
      <c r="G511" s="160">
        <v>79.510000000000005</v>
      </c>
      <c r="H511" s="118">
        <v>175.54</v>
      </c>
      <c r="I511" s="130">
        <v>198.79</v>
      </c>
      <c r="J511" s="120">
        <v>218.53</v>
      </c>
    </row>
    <row r="512" spans="1:10" hidden="1" x14ac:dyDescent="0.25">
      <c r="A512" s="145">
        <v>4.7</v>
      </c>
      <c r="B512" s="153">
        <v>15.2</v>
      </c>
      <c r="C512" s="130">
        <v>18.23</v>
      </c>
      <c r="D512" s="118">
        <v>25.8</v>
      </c>
      <c r="E512" s="130">
        <v>47.05</v>
      </c>
      <c r="F512" s="118">
        <v>89.57</v>
      </c>
      <c r="G512" s="160">
        <v>81.209999999999994</v>
      </c>
      <c r="H512" s="118">
        <v>181.96</v>
      </c>
      <c r="I512" s="130">
        <v>202.97</v>
      </c>
      <c r="J512" s="120">
        <v>224.46</v>
      </c>
    </row>
    <row r="513" spans="1:10" hidden="1" x14ac:dyDescent="0.25">
      <c r="A513" s="145">
        <v>4.8</v>
      </c>
      <c r="B513" s="153">
        <v>15.4</v>
      </c>
      <c r="C513" s="130">
        <v>18.63</v>
      </c>
      <c r="D513" s="118">
        <v>26.22</v>
      </c>
      <c r="E513" s="130">
        <v>47.93</v>
      </c>
      <c r="F513" s="118">
        <v>91.3</v>
      </c>
      <c r="G513" s="160">
        <v>82.91</v>
      </c>
      <c r="H513" s="118">
        <v>188.38</v>
      </c>
      <c r="I513" s="130">
        <v>207.15</v>
      </c>
      <c r="J513" s="120">
        <v>230.39</v>
      </c>
    </row>
    <row r="514" spans="1:10" hidden="1" x14ac:dyDescent="0.25">
      <c r="A514" s="146">
        <v>4.9000000000000004</v>
      </c>
      <c r="B514" s="154">
        <v>15.6</v>
      </c>
      <c r="C514" s="131">
        <v>19.03</v>
      </c>
      <c r="D514" s="121">
        <v>26.64</v>
      </c>
      <c r="E514" s="131">
        <v>48.81</v>
      </c>
      <c r="F514" s="121">
        <v>93.03</v>
      </c>
      <c r="G514" s="161">
        <v>84.61</v>
      </c>
      <c r="H514" s="121">
        <v>194.8</v>
      </c>
      <c r="I514" s="131">
        <v>211.33</v>
      </c>
      <c r="J514" s="122">
        <v>236.32</v>
      </c>
    </row>
    <row r="515" spans="1:10" hidden="1" x14ac:dyDescent="0.25">
      <c r="A515" s="147">
        <v>5</v>
      </c>
      <c r="B515" s="155">
        <v>16</v>
      </c>
      <c r="C515" s="132">
        <v>19.53</v>
      </c>
      <c r="D515" s="123">
        <v>27.05</v>
      </c>
      <c r="E515" s="132">
        <v>49.65</v>
      </c>
      <c r="F515" s="123">
        <v>94.78</v>
      </c>
      <c r="G515" s="162">
        <v>86.33</v>
      </c>
      <c r="H515" s="123">
        <v>201.22</v>
      </c>
      <c r="I515" s="132">
        <v>215.54</v>
      </c>
      <c r="J515" s="124">
        <v>242.25</v>
      </c>
    </row>
    <row r="516" spans="1:10" hidden="1" x14ac:dyDescent="0.25">
      <c r="A516" s="144">
        <v>5.0999999999999996</v>
      </c>
      <c r="B516" s="156">
        <v>16.3</v>
      </c>
      <c r="C516" s="133">
        <v>19.829999999999998</v>
      </c>
      <c r="D516" s="125">
        <v>27.78</v>
      </c>
      <c r="E516" s="133">
        <v>50.71</v>
      </c>
      <c r="F516" s="125">
        <v>96.57</v>
      </c>
      <c r="G516" s="163">
        <v>88.32</v>
      </c>
      <c r="H516" s="125">
        <v>207.64</v>
      </c>
      <c r="I516" s="133">
        <v>220.26</v>
      </c>
      <c r="J516" s="126">
        <v>248.18</v>
      </c>
    </row>
    <row r="517" spans="1:10" hidden="1" x14ac:dyDescent="0.25">
      <c r="A517" s="145">
        <v>5.2</v>
      </c>
      <c r="B517" s="153">
        <v>16.600000000000001</v>
      </c>
      <c r="C517" s="130">
        <v>20.13</v>
      </c>
      <c r="D517" s="118">
        <v>28.51</v>
      </c>
      <c r="E517" s="130">
        <v>51.77</v>
      </c>
      <c r="F517" s="118">
        <v>98.36</v>
      </c>
      <c r="G517" s="160">
        <v>90.31</v>
      </c>
      <c r="H517" s="118">
        <v>214.06</v>
      </c>
      <c r="I517" s="130">
        <v>224.98</v>
      </c>
      <c r="J517" s="120">
        <v>254.11</v>
      </c>
    </row>
    <row r="518" spans="1:10" hidden="1" x14ac:dyDescent="0.25">
      <c r="A518" s="145">
        <v>5.3</v>
      </c>
      <c r="B518" s="153">
        <v>16.899999999999999</v>
      </c>
      <c r="C518" s="130">
        <v>20.43</v>
      </c>
      <c r="D518" s="118">
        <v>29.24</v>
      </c>
      <c r="E518" s="130">
        <v>52.83</v>
      </c>
      <c r="F518" s="118">
        <v>100.15</v>
      </c>
      <c r="G518" s="160">
        <v>92.3</v>
      </c>
      <c r="H518" s="118">
        <v>220.48</v>
      </c>
      <c r="I518" s="130">
        <v>229.7</v>
      </c>
      <c r="J518" s="120">
        <v>260.04000000000002</v>
      </c>
    </row>
    <row r="519" spans="1:10" hidden="1" x14ac:dyDescent="0.25">
      <c r="A519" s="145">
        <v>5.4</v>
      </c>
      <c r="B519" s="153">
        <v>17.2</v>
      </c>
      <c r="C519" s="130">
        <v>20.73</v>
      </c>
      <c r="D519" s="118">
        <v>29.97</v>
      </c>
      <c r="E519" s="130">
        <v>53.89</v>
      </c>
      <c r="F519" s="118">
        <v>101.94</v>
      </c>
      <c r="G519" s="160">
        <v>94.29</v>
      </c>
      <c r="H519" s="118">
        <v>226.9</v>
      </c>
      <c r="I519" s="130">
        <v>234.42</v>
      </c>
      <c r="J519" s="120">
        <v>265.97000000000003</v>
      </c>
    </row>
    <row r="520" spans="1:10" hidden="1" x14ac:dyDescent="0.25">
      <c r="A520" s="145">
        <v>5.5</v>
      </c>
      <c r="B520" s="153">
        <v>17.5</v>
      </c>
      <c r="C520" s="130">
        <v>21.03</v>
      </c>
      <c r="D520" s="118">
        <v>30.7</v>
      </c>
      <c r="E520" s="130">
        <v>54.95</v>
      </c>
      <c r="F520" s="118">
        <v>103.73</v>
      </c>
      <c r="G520" s="160">
        <v>96.28</v>
      </c>
      <c r="H520" s="118">
        <v>233.32</v>
      </c>
      <c r="I520" s="130">
        <v>239.14</v>
      </c>
      <c r="J520" s="120">
        <v>271.89999999999998</v>
      </c>
    </row>
    <row r="521" spans="1:10" hidden="1" x14ac:dyDescent="0.25">
      <c r="A521" s="145">
        <v>5.6</v>
      </c>
      <c r="B521" s="153">
        <v>17.8</v>
      </c>
      <c r="C521" s="130">
        <v>21.33</v>
      </c>
      <c r="D521" s="118">
        <v>31.43</v>
      </c>
      <c r="E521" s="130">
        <v>56.01</v>
      </c>
      <c r="F521" s="118">
        <v>105.52</v>
      </c>
      <c r="G521" s="160">
        <v>98.27</v>
      </c>
      <c r="H521" s="118">
        <v>239.74</v>
      </c>
      <c r="I521" s="130">
        <v>243.86</v>
      </c>
      <c r="J521" s="120">
        <v>277.83</v>
      </c>
    </row>
    <row r="522" spans="1:10" hidden="1" x14ac:dyDescent="0.25">
      <c r="A522" s="145">
        <v>5.7</v>
      </c>
      <c r="B522" s="153">
        <v>18.100000000000001</v>
      </c>
      <c r="C522" s="130">
        <v>21.63</v>
      </c>
      <c r="D522" s="118">
        <v>32.159999999999997</v>
      </c>
      <c r="E522" s="130">
        <v>57.07</v>
      </c>
      <c r="F522" s="118">
        <v>107.31</v>
      </c>
      <c r="G522" s="160">
        <v>100.26</v>
      </c>
      <c r="H522" s="118">
        <v>246.16</v>
      </c>
      <c r="I522" s="130">
        <v>248.58</v>
      </c>
      <c r="J522" s="120">
        <v>283.76</v>
      </c>
    </row>
    <row r="523" spans="1:10" hidden="1" x14ac:dyDescent="0.25">
      <c r="A523" s="145">
        <v>5.8</v>
      </c>
      <c r="B523" s="153">
        <v>18.399999999999999</v>
      </c>
      <c r="C523" s="130">
        <v>21.93</v>
      </c>
      <c r="D523" s="118">
        <v>32.89</v>
      </c>
      <c r="E523" s="130">
        <v>58.13</v>
      </c>
      <c r="F523" s="118">
        <v>109.1</v>
      </c>
      <c r="G523" s="160">
        <v>102.25</v>
      </c>
      <c r="H523" s="118">
        <v>252.58</v>
      </c>
      <c r="I523" s="130">
        <v>253.3</v>
      </c>
      <c r="J523" s="120">
        <v>289.69</v>
      </c>
    </row>
    <row r="524" spans="1:10" hidden="1" x14ac:dyDescent="0.25">
      <c r="A524" s="146">
        <v>5.9</v>
      </c>
      <c r="B524" s="154">
        <v>18.7</v>
      </c>
      <c r="C524" s="131">
        <v>22.23</v>
      </c>
      <c r="D524" s="121">
        <v>33.619999999999997</v>
      </c>
      <c r="E524" s="131">
        <v>59.19</v>
      </c>
      <c r="F524" s="121">
        <v>110.89</v>
      </c>
      <c r="G524" s="161">
        <v>104.24</v>
      </c>
      <c r="H524" s="121">
        <v>259</v>
      </c>
      <c r="I524" s="131">
        <v>258.02</v>
      </c>
      <c r="J524" s="122">
        <v>295.62</v>
      </c>
    </row>
    <row r="525" spans="1:10" hidden="1" x14ac:dyDescent="0.25">
      <c r="A525" s="147">
        <v>6</v>
      </c>
      <c r="B525" s="155">
        <v>19.100000000000001</v>
      </c>
      <c r="C525" s="132">
        <v>22.79</v>
      </c>
      <c r="D525" s="123">
        <v>34.39</v>
      </c>
      <c r="E525" s="132">
        <v>60.27</v>
      </c>
      <c r="F525" s="123">
        <v>112.71</v>
      </c>
      <c r="G525" s="162">
        <v>106.26</v>
      </c>
      <c r="H525" s="123">
        <v>265.48</v>
      </c>
      <c r="I525" s="132">
        <v>262.7</v>
      </c>
      <c r="J525" s="124">
        <v>301.57</v>
      </c>
    </row>
    <row r="526" spans="1:10" hidden="1" x14ac:dyDescent="0.25">
      <c r="A526" s="144">
        <v>6.1</v>
      </c>
      <c r="B526" s="156">
        <v>19.47</v>
      </c>
      <c r="C526" s="133">
        <v>23.08</v>
      </c>
      <c r="D526" s="125">
        <v>35.5</v>
      </c>
      <c r="E526" s="133">
        <v>61.71</v>
      </c>
      <c r="F526" s="125">
        <v>115.04</v>
      </c>
      <c r="G526" s="163">
        <v>108.64</v>
      </c>
      <c r="H526" s="125">
        <v>272.86</v>
      </c>
      <c r="I526" s="133">
        <v>268.08999999999997</v>
      </c>
      <c r="J526" s="126">
        <v>305.95999999999998</v>
      </c>
    </row>
    <row r="527" spans="1:10" hidden="1" x14ac:dyDescent="0.25">
      <c r="A527" s="145">
        <v>6.1999999999999904</v>
      </c>
      <c r="B527" s="153">
        <v>19.84</v>
      </c>
      <c r="C527" s="130">
        <v>23.37</v>
      </c>
      <c r="D527" s="118">
        <v>36.61</v>
      </c>
      <c r="E527" s="130">
        <v>63.15</v>
      </c>
      <c r="F527" s="118">
        <v>117.37</v>
      </c>
      <c r="G527" s="160">
        <v>111.02</v>
      </c>
      <c r="H527" s="118">
        <v>280.24</v>
      </c>
      <c r="I527" s="130">
        <v>273.48</v>
      </c>
      <c r="J527" s="120">
        <v>310.35000000000002</v>
      </c>
    </row>
    <row r="528" spans="1:10" hidden="1" x14ac:dyDescent="0.25">
      <c r="A528" s="145">
        <v>6.2999999999999901</v>
      </c>
      <c r="B528" s="153">
        <v>20.21</v>
      </c>
      <c r="C528" s="130">
        <v>23.66</v>
      </c>
      <c r="D528" s="118">
        <v>37.72</v>
      </c>
      <c r="E528" s="130">
        <v>64.59</v>
      </c>
      <c r="F528" s="118">
        <v>119.7</v>
      </c>
      <c r="G528" s="160">
        <v>113.4</v>
      </c>
      <c r="H528" s="118">
        <v>287.62</v>
      </c>
      <c r="I528" s="130">
        <v>278.87</v>
      </c>
      <c r="J528" s="120">
        <v>314.74</v>
      </c>
    </row>
    <row r="529" spans="1:10" hidden="1" x14ac:dyDescent="0.25">
      <c r="A529" s="145">
        <v>6.3999999999999897</v>
      </c>
      <c r="B529" s="153">
        <v>20.58</v>
      </c>
      <c r="C529" s="130">
        <v>23.95</v>
      </c>
      <c r="D529" s="118">
        <v>38.83</v>
      </c>
      <c r="E529" s="130">
        <v>66.03</v>
      </c>
      <c r="F529" s="118">
        <v>122.03</v>
      </c>
      <c r="G529" s="160">
        <v>115.78</v>
      </c>
      <c r="H529" s="118">
        <v>295</v>
      </c>
      <c r="I529" s="130">
        <v>284.26</v>
      </c>
      <c r="J529" s="120">
        <v>319.13</v>
      </c>
    </row>
    <row r="530" spans="1:10" hidden="1" x14ac:dyDescent="0.25">
      <c r="A530" s="145">
        <v>6.4999999999999902</v>
      </c>
      <c r="B530" s="153">
        <v>20.95</v>
      </c>
      <c r="C530" s="130">
        <v>24.24</v>
      </c>
      <c r="D530" s="118">
        <v>39.94</v>
      </c>
      <c r="E530" s="130">
        <v>67.47</v>
      </c>
      <c r="F530" s="118">
        <v>124.36</v>
      </c>
      <c r="G530" s="160">
        <v>118.16</v>
      </c>
      <c r="H530" s="118">
        <v>302.38</v>
      </c>
      <c r="I530" s="130">
        <v>289.64999999999998</v>
      </c>
      <c r="J530" s="120">
        <v>323.52</v>
      </c>
    </row>
    <row r="531" spans="1:10" hidden="1" x14ac:dyDescent="0.25">
      <c r="A531" s="145">
        <v>6.5999999999999899</v>
      </c>
      <c r="B531" s="153">
        <v>21.32</v>
      </c>
      <c r="C531" s="130">
        <v>24.53</v>
      </c>
      <c r="D531" s="118">
        <v>41.05</v>
      </c>
      <c r="E531" s="130">
        <v>68.91</v>
      </c>
      <c r="F531" s="118">
        <v>126.69</v>
      </c>
      <c r="G531" s="160">
        <v>120.54</v>
      </c>
      <c r="H531" s="118">
        <v>309.76</v>
      </c>
      <c r="I531" s="130">
        <v>295.04000000000002</v>
      </c>
      <c r="J531" s="120">
        <v>327.91</v>
      </c>
    </row>
    <row r="532" spans="1:10" hidden="1" x14ac:dyDescent="0.25">
      <c r="A532" s="145">
        <v>6.6999999999999904</v>
      </c>
      <c r="B532" s="153">
        <v>21.69</v>
      </c>
      <c r="C532" s="130">
        <v>24.82</v>
      </c>
      <c r="D532" s="118">
        <v>42.16</v>
      </c>
      <c r="E532" s="130">
        <v>70.349999999999994</v>
      </c>
      <c r="F532" s="118">
        <v>129.02000000000001</v>
      </c>
      <c r="G532" s="160">
        <v>122.92</v>
      </c>
      <c r="H532" s="118">
        <v>317.14</v>
      </c>
      <c r="I532" s="130">
        <v>300.43</v>
      </c>
      <c r="J532" s="120">
        <v>332.3</v>
      </c>
    </row>
    <row r="533" spans="1:10" hidden="1" x14ac:dyDescent="0.25">
      <c r="A533" s="145">
        <v>6.7999999999999901</v>
      </c>
      <c r="B533" s="153">
        <v>22.06</v>
      </c>
      <c r="C533" s="130">
        <v>25.11</v>
      </c>
      <c r="D533" s="118">
        <v>43.27</v>
      </c>
      <c r="E533" s="130">
        <v>71.790000000000006</v>
      </c>
      <c r="F533" s="118">
        <v>131.35</v>
      </c>
      <c r="G533" s="160">
        <v>125.3</v>
      </c>
      <c r="H533" s="118">
        <v>324.52</v>
      </c>
      <c r="I533" s="130">
        <v>305.82</v>
      </c>
      <c r="J533" s="120">
        <v>336.69</v>
      </c>
    </row>
    <row r="534" spans="1:10" hidden="1" x14ac:dyDescent="0.25">
      <c r="A534" s="146">
        <v>6.8999999999999897</v>
      </c>
      <c r="B534" s="154">
        <v>22.43</v>
      </c>
      <c r="C534" s="131">
        <v>25.4</v>
      </c>
      <c r="D534" s="121">
        <v>44.38</v>
      </c>
      <c r="E534" s="131">
        <v>73.23</v>
      </c>
      <c r="F534" s="121">
        <v>133.68</v>
      </c>
      <c r="G534" s="161">
        <v>127.68</v>
      </c>
      <c r="H534" s="121">
        <v>331.9</v>
      </c>
      <c r="I534" s="131">
        <v>311.20999999999998</v>
      </c>
      <c r="J534" s="122">
        <v>341.08</v>
      </c>
    </row>
    <row r="535" spans="1:10" hidden="1" x14ac:dyDescent="0.25">
      <c r="A535" s="147">
        <v>6.9999999999999902</v>
      </c>
      <c r="B535" s="155">
        <v>22.83</v>
      </c>
      <c r="C535" s="132">
        <v>25.49</v>
      </c>
      <c r="D535" s="123">
        <v>45.53</v>
      </c>
      <c r="E535" s="132">
        <v>74.680000000000007</v>
      </c>
      <c r="F535" s="123">
        <v>136.05000000000001</v>
      </c>
      <c r="G535" s="162">
        <v>130.1</v>
      </c>
      <c r="H535" s="123">
        <v>339.28</v>
      </c>
      <c r="I535" s="132">
        <v>316.64</v>
      </c>
      <c r="J535" s="124">
        <v>345.47</v>
      </c>
    </row>
    <row r="536" spans="1:10" hidden="1" x14ac:dyDescent="0.25">
      <c r="A536" s="144">
        <v>7.0999999999999899</v>
      </c>
      <c r="B536" s="156">
        <v>23.23</v>
      </c>
      <c r="C536" s="133">
        <v>25.94</v>
      </c>
      <c r="D536" s="125">
        <v>46.96</v>
      </c>
      <c r="E536" s="133">
        <v>76.209999999999994</v>
      </c>
      <c r="F536" s="125">
        <v>139.24</v>
      </c>
      <c r="G536" s="163">
        <v>134.12</v>
      </c>
      <c r="H536" s="125">
        <v>346.66</v>
      </c>
      <c r="I536" s="133">
        <v>324.95999999999998</v>
      </c>
      <c r="J536" s="126">
        <v>349.86</v>
      </c>
    </row>
    <row r="537" spans="1:10" hidden="1" x14ac:dyDescent="0.25">
      <c r="A537" s="145">
        <v>7.1999999999999904</v>
      </c>
      <c r="B537" s="153">
        <v>23.63</v>
      </c>
      <c r="C537" s="130">
        <v>26.39</v>
      </c>
      <c r="D537" s="118">
        <v>48.39</v>
      </c>
      <c r="E537" s="130">
        <v>77.739999999999995</v>
      </c>
      <c r="F537" s="118">
        <v>142.43</v>
      </c>
      <c r="G537" s="160">
        <v>138.13999999999999</v>
      </c>
      <c r="H537" s="118">
        <v>354.04</v>
      </c>
      <c r="I537" s="130">
        <v>333.28</v>
      </c>
      <c r="J537" s="120">
        <v>354.25</v>
      </c>
    </row>
    <row r="538" spans="1:10" hidden="1" x14ac:dyDescent="0.25">
      <c r="A538" s="145">
        <v>7.2999999999999901</v>
      </c>
      <c r="B538" s="153">
        <v>24.03</v>
      </c>
      <c r="C538" s="130">
        <v>26.84</v>
      </c>
      <c r="D538" s="118">
        <v>49.82</v>
      </c>
      <c r="E538" s="130">
        <v>79.27</v>
      </c>
      <c r="F538" s="118">
        <v>145.62</v>
      </c>
      <c r="G538" s="160">
        <v>142.16</v>
      </c>
      <c r="H538" s="118">
        <v>361.42</v>
      </c>
      <c r="I538" s="130">
        <v>341.6</v>
      </c>
      <c r="J538" s="120">
        <v>358.64</v>
      </c>
    </row>
    <row r="539" spans="1:10" hidden="1" x14ac:dyDescent="0.25">
      <c r="A539" s="145">
        <v>7.4</v>
      </c>
      <c r="B539" s="153">
        <v>24.43</v>
      </c>
      <c r="C539" s="130">
        <v>27.29</v>
      </c>
      <c r="D539" s="118">
        <v>51.25</v>
      </c>
      <c r="E539" s="130">
        <v>80.8</v>
      </c>
      <c r="F539" s="118">
        <v>148.81</v>
      </c>
      <c r="G539" s="160">
        <v>146.18</v>
      </c>
      <c r="H539" s="118">
        <v>368.8</v>
      </c>
      <c r="I539" s="130">
        <v>349.92</v>
      </c>
      <c r="J539" s="120">
        <v>363.03</v>
      </c>
    </row>
    <row r="540" spans="1:10" hidden="1" x14ac:dyDescent="0.25">
      <c r="A540" s="145">
        <v>7.4999999999999902</v>
      </c>
      <c r="B540" s="153">
        <v>24.83</v>
      </c>
      <c r="C540" s="130">
        <v>27.74</v>
      </c>
      <c r="D540" s="118">
        <v>52.68</v>
      </c>
      <c r="E540" s="130">
        <v>82.329999999999899</v>
      </c>
      <c r="F540" s="118">
        <v>152</v>
      </c>
      <c r="G540" s="160">
        <v>150.19999999999999</v>
      </c>
      <c r="H540" s="118">
        <v>376.18</v>
      </c>
      <c r="I540" s="130">
        <v>358.24</v>
      </c>
      <c r="J540" s="120">
        <v>367.42</v>
      </c>
    </row>
    <row r="541" spans="1:10" hidden="1" x14ac:dyDescent="0.25">
      <c r="A541" s="145">
        <v>7.5999999999999899</v>
      </c>
      <c r="B541" s="153">
        <v>25.23</v>
      </c>
      <c r="C541" s="130">
        <v>28.19</v>
      </c>
      <c r="D541" s="118">
        <v>54.11</v>
      </c>
      <c r="E541" s="130">
        <v>83.8599999999999</v>
      </c>
      <c r="F541" s="118">
        <v>155.19</v>
      </c>
      <c r="G541" s="160">
        <v>154.22</v>
      </c>
      <c r="H541" s="118">
        <v>383.56</v>
      </c>
      <c r="I541" s="130">
        <v>366.56</v>
      </c>
      <c r="J541" s="120">
        <v>371.81</v>
      </c>
    </row>
    <row r="542" spans="1:10" hidden="1" x14ac:dyDescent="0.25">
      <c r="A542" s="145">
        <v>7.6999999999999904</v>
      </c>
      <c r="B542" s="153">
        <v>25.63</v>
      </c>
      <c r="C542" s="130">
        <v>28.64</v>
      </c>
      <c r="D542" s="118">
        <v>55.54</v>
      </c>
      <c r="E542" s="130">
        <v>85.389999999999901</v>
      </c>
      <c r="F542" s="118">
        <v>158.38</v>
      </c>
      <c r="G542" s="160">
        <v>158.24</v>
      </c>
      <c r="H542" s="118">
        <v>390.94</v>
      </c>
      <c r="I542" s="130">
        <v>374.88</v>
      </c>
      <c r="J542" s="120">
        <v>376.2</v>
      </c>
    </row>
    <row r="543" spans="1:10" hidden="1" x14ac:dyDescent="0.25">
      <c r="A543" s="145">
        <v>7.7999999999999901</v>
      </c>
      <c r="B543" s="153">
        <v>26.03</v>
      </c>
      <c r="C543" s="130">
        <v>29.09</v>
      </c>
      <c r="D543" s="118">
        <v>56.97</v>
      </c>
      <c r="E543" s="130">
        <v>86.919999999999902</v>
      </c>
      <c r="F543" s="118">
        <v>161.57</v>
      </c>
      <c r="G543" s="160">
        <v>162.26</v>
      </c>
      <c r="H543" s="118">
        <v>398.32</v>
      </c>
      <c r="I543" s="130">
        <v>383.2</v>
      </c>
      <c r="J543" s="120">
        <v>380.59</v>
      </c>
    </row>
    <row r="544" spans="1:10" hidden="1" x14ac:dyDescent="0.25">
      <c r="A544" s="146">
        <v>7.8999999999999897</v>
      </c>
      <c r="B544" s="154">
        <v>26.43</v>
      </c>
      <c r="C544" s="131">
        <v>29.54</v>
      </c>
      <c r="D544" s="121">
        <v>58.4</v>
      </c>
      <c r="E544" s="131">
        <v>88.449999999999903</v>
      </c>
      <c r="F544" s="121">
        <v>164.76</v>
      </c>
      <c r="G544" s="161">
        <v>166.28</v>
      </c>
      <c r="H544" s="121">
        <v>405.7</v>
      </c>
      <c r="I544" s="131">
        <v>391.52</v>
      </c>
      <c r="J544" s="122">
        <v>384.98</v>
      </c>
    </row>
    <row r="545" spans="1:10" hidden="1" x14ac:dyDescent="0.25">
      <c r="A545" s="147">
        <v>7.9999999999999902</v>
      </c>
      <c r="B545" s="155">
        <v>26.65</v>
      </c>
      <c r="C545" s="132">
        <v>30.01</v>
      </c>
      <c r="D545" s="123">
        <v>59.85</v>
      </c>
      <c r="E545" s="132">
        <v>90.01</v>
      </c>
      <c r="F545" s="123">
        <v>167.92</v>
      </c>
      <c r="G545" s="162">
        <v>170.26</v>
      </c>
      <c r="H545" s="123">
        <v>412.98</v>
      </c>
      <c r="I545" s="132">
        <v>399.81</v>
      </c>
      <c r="J545" s="124">
        <v>389.29</v>
      </c>
    </row>
    <row r="546" spans="1:10" hidden="1" x14ac:dyDescent="0.25">
      <c r="A546" s="144">
        <v>8.0999999999999908</v>
      </c>
      <c r="B546" s="156">
        <v>26.99</v>
      </c>
      <c r="C546" s="133">
        <v>30.57</v>
      </c>
      <c r="D546" s="125">
        <v>61.14</v>
      </c>
      <c r="E546" s="133">
        <v>91.4</v>
      </c>
      <c r="F546" s="125">
        <v>170.02</v>
      </c>
      <c r="G546" s="163">
        <v>174.99</v>
      </c>
      <c r="H546" s="125">
        <v>418.86</v>
      </c>
      <c r="I546" s="133">
        <v>411.12</v>
      </c>
      <c r="J546" s="126">
        <v>403.03</v>
      </c>
    </row>
    <row r="547" spans="1:10" hidden="1" x14ac:dyDescent="0.25">
      <c r="A547" s="145">
        <v>8.1999999999999904</v>
      </c>
      <c r="B547" s="153">
        <v>27.33</v>
      </c>
      <c r="C547" s="130">
        <v>31.13</v>
      </c>
      <c r="D547" s="118">
        <v>62.43</v>
      </c>
      <c r="E547" s="130">
        <v>92.79</v>
      </c>
      <c r="F547" s="118">
        <v>172.12</v>
      </c>
      <c r="G547" s="160">
        <v>179.72</v>
      </c>
      <c r="H547" s="118">
        <v>424.74</v>
      </c>
      <c r="I547" s="130">
        <v>422.43</v>
      </c>
      <c r="J547" s="120">
        <v>416.09</v>
      </c>
    </row>
    <row r="548" spans="1:10" hidden="1" x14ac:dyDescent="0.25">
      <c r="A548" s="145">
        <v>8.2999999999999901</v>
      </c>
      <c r="B548" s="153">
        <v>27.67</v>
      </c>
      <c r="C548" s="130">
        <v>31.69</v>
      </c>
      <c r="D548" s="118">
        <v>63.72</v>
      </c>
      <c r="E548" s="130">
        <v>94.18</v>
      </c>
      <c r="F548" s="118">
        <v>174.22</v>
      </c>
      <c r="G548" s="160">
        <v>184.45</v>
      </c>
      <c r="H548" s="118">
        <v>430.62</v>
      </c>
      <c r="I548" s="130">
        <v>433.74</v>
      </c>
      <c r="J548" s="120">
        <v>429.15</v>
      </c>
    </row>
    <row r="549" spans="1:10" hidden="1" x14ac:dyDescent="0.25">
      <c r="A549" s="145">
        <v>8.3999999999999897</v>
      </c>
      <c r="B549" s="153">
        <v>28.01</v>
      </c>
      <c r="C549" s="130">
        <v>32.25</v>
      </c>
      <c r="D549" s="118">
        <v>65.010000000000005</v>
      </c>
      <c r="E549" s="130">
        <v>95.57</v>
      </c>
      <c r="F549" s="118">
        <v>176.32</v>
      </c>
      <c r="G549" s="160">
        <v>189.18</v>
      </c>
      <c r="H549" s="118">
        <v>436.5</v>
      </c>
      <c r="I549" s="130">
        <v>445.05</v>
      </c>
      <c r="J549" s="120">
        <v>442.21</v>
      </c>
    </row>
    <row r="550" spans="1:10" hidden="1" x14ac:dyDescent="0.25">
      <c r="A550" s="145">
        <v>8.4999999999999893</v>
      </c>
      <c r="B550" s="153">
        <v>28.35</v>
      </c>
      <c r="C550" s="130">
        <v>32.81</v>
      </c>
      <c r="D550" s="118">
        <v>66.3</v>
      </c>
      <c r="E550" s="130">
        <v>96.96</v>
      </c>
      <c r="F550" s="118">
        <v>178.42</v>
      </c>
      <c r="G550" s="160">
        <v>193.91</v>
      </c>
      <c r="H550" s="118">
        <v>442.38</v>
      </c>
      <c r="I550" s="130">
        <v>456.36</v>
      </c>
      <c r="J550" s="120">
        <v>455.27</v>
      </c>
    </row>
    <row r="551" spans="1:10" hidden="1" x14ac:dyDescent="0.25">
      <c r="A551" s="145">
        <v>8.5999999999999908</v>
      </c>
      <c r="B551" s="153">
        <v>28.69</v>
      </c>
      <c r="C551" s="130">
        <v>33.369999999999997</v>
      </c>
      <c r="D551" s="118">
        <v>67.59</v>
      </c>
      <c r="E551" s="130">
        <v>98.35</v>
      </c>
      <c r="F551" s="118">
        <v>180.52</v>
      </c>
      <c r="G551" s="160">
        <v>198.64</v>
      </c>
      <c r="H551" s="118">
        <v>448.26</v>
      </c>
      <c r="I551" s="130">
        <v>467.67</v>
      </c>
      <c r="J551" s="120">
        <v>468.33</v>
      </c>
    </row>
    <row r="552" spans="1:10" hidden="1" x14ac:dyDescent="0.25">
      <c r="A552" s="145">
        <v>8.6999999999999904</v>
      </c>
      <c r="B552" s="153">
        <v>29.03</v>
      </c>
      <c r="C552" s="130">
        <v>33.93</v>
      </c>
      <c r="D552" s="118">
        <v>68.88</v>
      </c>
      <c r="E552" s="130">
        <v>99.74</v>
      </c>
      <c r="F552" s="118">
        <v>182.62</v>
      </c>
      <c r="G552" s="160">
        <v>203.37</v>
      </c>
      <c r="H552" s="118">
        <v>454.14</v>
      </c>
      <c r="I552" s="130">
        <v>478.98</v>
      </c>
      <c r="J552" s="120">
        <v>481.39</v>
      </c>
    </row>
    <row r="553" spans="1:10" hidden="1" x14ac:dyDescent="0.25">
      <c r="A553" s="145">
        <v>8.7999999999999901</v>
      </c>
      <c r="B553" s="153">
        <v>29.37</v>
      </c>
      <c r="C553" s="130">
        <v>34.49</v>
      </c>
      <c r="D553" s="118">
        <v>70.17</v>
      </c>
      <c r="E553" s="130">
        <v>101.13</v>
      </c>
      <c r="F553" s="118">
        <v>184.72</v>
      </c>
      <c r="G553" s="160">
        <v>208.1</v>
      </c>
      <c r="H553" s="118">
        <v>460.02</v>
      </c>
      <c r="I553" s="130">
        <v>490.29</v>
      </c>
      <c r="J553" s="120">
        <v>494.45</v>
      </c>
    </row>
    <row r="554" spans="1:10" hidden="1" x14ac:dyDescent="0.25">
      <c r="A554" s="146">
        <v>8.8999999999999897</v>
      </c>
      <c r="B554" s="154">
        <v>29.71</v>
      </c>
      <c r="C554" s="131">
        <v>35.049999999999997</v>
      </c>
      <c r="D554" s="121">
        <v>71.459999999999994</v>
      </c>
      <c r="E554" s="131">
        <v>102.52</v>
      </c>
      <c r="F554" s="121">
        <v>186.82</v>
      </c>
      <c r="G554" s="161">
        <v>212.83</v>
      </c>
      <c r="H554" s="121">
        <v>465.9</v>
      </c>
      <c r="I554" s="131">
        <v>501.6</v>
      </c>
      <c r="J554" s="122">
        <v>507.51</v>
      </c>
    </row>
    <row r="555" spans="1:10" hidden="1" x14ac:dyDescent="0.25">
      <c r="A555" s="147">
        <v>8.9999999999999805</v>
      </c>
      <c r="B555" s="155">
        <v>30.08</v>
      </c>
      <c r="C555" s="132">
        <v>35.6</v>
      </c>
      <c r="D555" s="123">
        <v>72.73</v>
      </c>
      <c r="E555" s="132">
        <v>103.97</v>
      </c>
      <c r="F555" s="123">
        <v>188.92</v>
      </c>
      <c r="G555" s="162">
        <v>217.54</v>
      </c>
      <c r="H555" s="123">
        <v>471.78</v>
      </c>
      <c r="I555" s="132">
        <v>512.88</v>
      </c>
      <c r="J555" s="124">
        <v>520.57000000000005</v>
      </c>
    </row>
    <row r="556" spans="1:10" hidden="1" x14ac:dyDescent="0.25">
      <c r="A556" s="144">
        <v>9.0999999999999801</v>
      </c>
      <c r="B556" s="156">
        <v>30.32</v>
      </c>
      <c r="C556" s="133">
        <v>36.25</v>
      </c>
      <c r="D556" s="125">
        <v>73.66</v>
      </c>
      <c r="E556" s="133">
        <v>105.16</v>
      </c>
      <c r="F556" s="125">
        <v>191.24</v>
      </c>
      <c r="G556" s="163">
        <v>221.38</v>
      </c>
      <c r="H556" s="125">
        <v>477.66</v>
      </c>
      <c r="I556" s="133">
        <v>521.28</v>
      </c>
      <c r="J556" s="126">
        <v>533.63</v>
      </c>
    </row>
    <row r="557" spans="1:10" hidden="1" x14ac:dyDescent="0.25">
      <c r="A557" s="145">
        <v>9.1999999999999797</v>
      </c>
      <c r="B557" s="153">
        <v>30.56</v>
      </c>
      <c r="C557" s="130">
        <v>36.9</v>
      </c>
      <c r="D557" s="118">
        <v>74.59</v>
      </c>
      <c r="E557" s="130">
        <v>106.35</v>
      </c>
      <c r="F557" s="118">
        <v>193.56</v>
      </c>
      <c r="G557" s="160">
        <v>225.22</v>
      </c>
      <c r="H557" s="118">
        <v>483.54</v>
      </c>
      <c r="I557" s="130">
        <v>529.67999999999995</v>
      </c>
      <c r="J557" s="120">
        <v>546.69000000000005</v>
      </c>
    </row>
    <row r="558" spans="1:10" hidden="1" x14ac:dyDescent="0.25">
      <c r="A558" s="145">
        <v>9.2999999999999794</v>
      </c>
      <c r="B558" s="153">
        <v>30.8</v>
      </c>
      <c r="C558" s="130">
        <v>37.549999999999997</v>
      </c>
      <c r="D558" s="118">
        <v>75.52</v>
      </c>
      <c r="E558" s="130">
        <v>107.54</v>
      </c>
      <c r="F558" s="118">
        <v>195.88</v>
      </c>
      <c r="G558" s="160">
        <v>229.06</v>
      </c>
      <c r="H558" s="118">
        <v>489.42</v>
      </c>
      <c r="I558" s="130">
        <v>538.08000000000004</v>
      </c>
      <c r="J558" s="120">
        <v>559.75</v>
      </c>
    </row>
    <row r="559" spans="1:10" hidden="1" x14ac:dyDescent="0.25">
      <c r="A559" s="145">
        <v>9.3999999999999808</v>
      </c>
      <c r="B559" s="153">
        <v>31.04</v>
      </c>
      <c r="C559" s="130">
        <v>38.200000000000003</v>
      </c>
      <c r="D559" s="118">
        <v>76.45</v>
      </c>
      <c r="E559" s="130">
        <v>108.73</v>
      </c>
      <c r="F559" s="118">
        <v>198.2</v>
      </c>
      <c r="G559" s="160">
        <v>232.9</v>
      </c>
      <c r="H559" s="118">
        <v>495.3</v>
      </c>
      <c r="I559" s="130">
        <v>546.48</v>
      </c>
      <c r="J559" s="120">
        <v>572.80999999999995</v>
      </c>
    </row>
    <row r="560" spans="1:10" hidden="1" x14ac:dyDescent="0.25">
      <c r="A560" s="145">
        <v>9.4999999999999805</v>
      </c>
      <c r="B560" s="153">
        <v>31.28</v>
      </c>
      <c r="C560" s="130">
        <v>38.85</v>
      </c>
      <c r="D560" s="118">
        <v>77.38</v>
      </c>
      <c r="E560" s="130">
        <v>109.92</v>
      </c>
      <c r="F560" s="118">
        <v>200.52</v>
      </c>
      <c r="G560" s="160">
        <v>236.74</v>
      </c>
      <c r="H560" s="118">
        <v>501.18</v>
      </c>
      <c r="I560" s="130">
        <v>554.88</v>
      </c>
      <c r="J560" s="120">
        <v>585.87</v>
      </c>
    </row>
    <row r="561" spans="1:10" hidden="1" x14ac:dyDescent="0.25">
      <c r="A561" s="145">
        <v>9.5999999999999801</v>
      </c>
      <c r="B561" s="153">
        <v>31.52</v>
      </c>
      <c r="C561" s="130">
        <v>39.5</v>
      </c>
      <c r="D561" s="118">
        <v>78.31</v>
      </c>
      <c r="E561" s="130">
        <v>111.11</v>
      </c>
      <c r="F561" s="118">
        <v>202.84</v>
      </c>
      <c r="G561" s="160">
        <v>240.58</v>
      </c>
      <c r="H561" s="118">
        <v>507.06</v>
      </c>
      <c r="I561" s="130">
        <v>563.28</v>
      </c>
      <c r="J561" s="120">
        <v>598.92999999999995</v>
      </c>
    </row>
    <row r="562" spans="1:10" hidden="1" x14ac:dyDescent="0.25">
      <c r="A562" s="145">
        <v>9.6999999999999797</v>
      </c>
      <c r="B562" s="153">
        <v>31.76</v>
      </c>
      <c r="C562" s="130">
        <v>40.15</v>
      </c>
      <c r="D562" s="118">
        <v>79.239999999999995</v>
      </c>
      <c r="E562" s="130">
        <v>112.3</v>
      </c>
      <c r="F562" s="118">
        <v>205.16</v>
      </c>
      <c r="G562" s="160">
        <v>244.42</v>
      </c>
      <c r="H562" s="118">
        <v>512.94000000000005</v>
      </c>
      <c r="I562" s="130">
        <v>571.67999999999995</v>
      </c>
      <c r="J562" s="120">
        <v>611.99</v>
      </c>
    </row>
    <row r="563" spans="1:10" hidden="1" x14ac:dyDescent="0.25">
      <c r="A563" s="145">
        <v>9.7999999999999794</v>
      </c>
      <c r="B563" s="153">
        <v>32</v>
      </c>
      <c r="C563" s="130">
        <v>40.799999999999997</v>
      </c>
      <c r="D563" s="118">
        <v>80.169999999999902</v>
      </c>
      <c r="E563" s="130">
        <v>113.49</v>
      </c>
      <c r="F563" s="118">
        <v>207.48</v>
      </c>
      <c r="G563" s="160">
        <v>248.26</v>
      </c>
      <c r="H563" s="118">
        <v>518.82000000000005</v>
      </c>
      <c r="I563" s="130">
        <v>580.08000000000004</v>
      </c>
      <c r="J563" s="120">
        <v>625.04999999999995</v>
      </c>
    </row>
    <row r="564" spans="1:10" hidden="1" x14ac:dyDescent="0.25">
      <c r="A564" s="146">
        <v>9.8999999999999808</v>
      </c>
      <c r="B564" s="154">
        <v>32.24</v>
      </c>
      <c r="C564" s="131">
        <v>41.45</v>
      </c>
      <c r="D564" s="121">
        <v>81.099999999999895</v>
      </c>
      <c r="E564" s="131">
        <v>114.68</v>
      </c>
      <c r="F564" s="121">
        <v>209.8</v>
      </c>
      <c r="G564" s="161">
        <v>252.1</v>
      </c>
      <c r="H564" s="121">
        <v>524.70000000000005</v>
      </c>
      <c r="I564" s="131">
        <v>588.48</v>
      </c>
      <c r="J564" s="122">
        <v>638.11</v>
      </c>
    </row>
    <row r="565" spans="1:10" hidden="1" x14ac:dyDescent="0.25">
      <c r="A565" s="147">
        <v>9.9999999999999805</v>
      </c>
      <c r="B565" s="155">
        <v>32.44</v>
      </c>
      <c r="C565" s="132">
        <v>42.05</v>
      </c>
      <c r="D565" s="123">
        <v>82.07</v>
      </c>
      <c r="E565" s="132">
        <v>115.92</v>
      </c>
      <c r="F565" s="123">
        <v>212.12</v>
      </c>
      <c r="G565" s="162">
        <v>255.9</v>
      </c>
      <c r="H565" s="123">
        <v>530.54999999999995</v>
      </c>
      <c r="I565" s="132">
        <v>596.85</v>
      </c>
      <c r="J565" s="124">
        <v>664.16</v>
      </c>
    </row>
    <row r="566" spans="1:10" hidden="1" x14ac:dyDescent="0.25">
      <c r="A566" s="144">
        <v>10.1</v>
      </c>
      <c r="B566" s="156">
        <v>32.6</v>
      </c>
      <c r="C566" s="133">
        <v>42.61</v>
      </c>
      <c r="D566" s="125">
        <v>82.87</v>
      </c>
      <c r="E566" s="133">
        <v>116.95</v>
      </c>
      <c r="F566" s="125">
        <v>213.79</v>
      </c>
      <c r="G566" s="163">
        <v>259.12</v>
      </c>
      <c r="H566" s="125">
        <v>533.55999999999995</v>
      </c>
      <c r="I566" s="133">
        <v>606.80999999999995</v>
      </c>
      <c r="J566" s="126">
        <v>676.28</v>
      </c>
    </row>
    <row r="567" spans="1:10" hidden="1" x14ac:dyDescent="0.25">
      <c r="A567" s="145">
        <v>10.199999999999999</v>
      </c>
      <c r="B567" s="153">
        <v>32.76</v>
      </c>
      <c r="C567" s="130">
        <v>43.17</v>
      </c>
      <c r="D567" s="118">
        <v>83.67</v>
      </c>
      <c r="E567" s="130">
        <v>117.98</v>
      </c>
      <c r="F567" s="118">
        <v>215.46</v>
      </c>
      <c r="G567" s="160">
        <v>262.33999999999997</v>
      </c>
      <c r="H567" s="118">
        <v>536.57000000000005</v>
      </c>
      <c r="I567" s="130">
        <v>616.77</v>
      </c>
      <c r="J567" s="120">
        <v>688.4</v>
      </c>
    </row>
    <row r="568" spans="1:10" hidden="1" x14ac:dyDescent="0.25">
      <c r="A568" s="145">
        <v>10.3</v>
      </c>
      <c r="B568" s="153">
        <v>32.92</v>
      </c>
      <c r="C568" s="130">
        <v>43.73</v>
      </c>
      <c r="D568" s="118">
        <v>84.47</v>
      </c>
      <c r="E568" s="130">
        <v>119.01</v>
      </c>
      <c r="F568" s="118">
        <v>217.13</v>
      </c>
      <c r="G568" s="160">
        <v>265.56</v>
      </c>
      <c r="H568" s="118">
        <v>539.58000000000004</v>
      </c>
      <c r="I568" s="130">
        <v>626.73</v>
      </c>
      <c r="J568" s="120">
        <v>700.52</v>
      </c>
    </row>
    <row r="569" spans="1:10" hidden="1" x14ac:dyDescent="0.25">
      <c r="A569" s="145">
        <v>10.4</v>
      </c>
      <c r="B569" s="153">
        <v>33.08</v>
      </c>
      <c r="C569" s="130">
        <v>44.29</v>
      </c>
      <c r="D569" s="118">
        <v>85.27</v>
      </c>
      <c r="E569" s="130">
        <v>120.04</v>
      </c>
      <c r="F569" s="118">
        <v>218.8</v>
      </c>
      <c r="G569" s="160">
        <v>268.77999999999997</v>
      </c>
      <c r="H569" s="118">
        <v>542.59</v>
      </c>
      <c r="I569" s="130">
        <v>636.69000000000005</v>
      </c>
      <c r="J569" s="120">
        <v>712.64</v>
      </c>
    </row>
    <row r="570" spans="1:10" hidden="1" x14ac:dyDescent="0.25">
      <c r="A570" s="145">
        <v>10.5</v>
      </c>
      <c r="B570" s="153">
        <v>33.24</v>
      </c>
      <c r="C570" s="130">
        <v>44.85</v>
      </c>
      <c r="D570" s="118">
        <v>86.070000000000107</v>
      </c>
      <c r="E570" s="130">
        <v>121.07</v>
      </c>
      <c r="F570" s="118">
        <v>220.47</v>
      </c>
      <c r="G570" s="160">
        <v>272</v>
      </c>
      <c r="H570" s="118">
        <v>545.6</v>
      </c>
      <c r="I570" s="130">
        <v>646.65</v>
      </c>
      <c r="J570" s="120">
        <v>724.76</v>
      </c>
    </row>
    <row r="571" spans="1:10" hidden="1" x14ac:dyDescent="0.25">
      <c r="A571" s="145">
        <v>10.6</v>
      </c>
      <c r="B571" s="153">
        <v>33.4</v>
      </c>
      <c r="C571" s="130">
        <v>45.41</v>
      </c>
      <c r="D571" s="118">
        <v>86.870000000000104</v>
      </c>
      <c r="E571" s="130">
        <v>122.1</v>
      </c>
      <c r="F571" s="118">
        <v>222.14</v>
      </c>
      <c r="G571" s="160">
        <v>275.22000000000003</v>
      </c>
      <c r="H571" s="118">
        <v>548.61</v>
      </c>
      <c r="I571" s="130">
        <v>656.61</v>
      </c>
      <c r="J571" s="120">
        <v>736.88</v>
      </c>
    </row>
    <row r="572" spans="1:10" hidden="1" x14ac:dyDescent="0.25">
      <c r="A572" s="145">
        <v>10.7</v>
      </c>
      <c r="B572" s="153">
        <v>33.56</v>
      </c>
      <c r="C572" s="130">
        <v>45.97</v>
      </c>
      <c r="D572" s="118">
        <v>87.670000000000101</v>
      </c>
      <c r="E572" s="130">
        <v>123.13</v>
      </c>
      <c r="F572" s="118">
        <v>223.81</v>
      </c>
      <c r="G572" s="160">
        <v>278.44</v>
      </c>
      <c r="H572" s="118">
        <v>551.62</v>
      </c>
      <c r="I572" s="130">
        <v>666.56999999999903</v>
      </c>
      <c r="J572" s="120">
        <v>749</v>
      </c>
    </row>
    <row r="573" spans="1:10" hidden="1" x14ac:dyDescent="0.25">
      <c r="A573" s="145">
        <v>10.8</v>
      </c>
      <c r="B573" s="153">
        <v>33.72</v>
      </c>
      <c r="C573" s="130">
        <v>46.53</v>
      </c>
      <c r="D573" s="118">
        <v>88.470000000000098</v>
      </c>
      <c r="E573" s="130">
        <v>124.16</v>
      </c>
      <c r="F573" s="118">
        <v>225.48</v>
      </c>
      <c r="G573" s="160">
        <v>281.66000000000003</v>
      </c>
      <c r="H573" s="118">
        <v>554.63</v>
      </c>
      <c r="I573" s="130">
        <v>676.52999999999895</v>
      </c>
      <c r="J573" s="120">
        <v>761.12</v>
      </c>
    </row>
    <row r="574" spans="1:10" hidden="1" x14ac:dyDescent="0.25">
      <c r="A574" s="146">
        <v>10.9</v>
      </c>
      <c r="B574" s="154">
        <v>33.880000000000003</v>
      </c>
      <c r="C574" s="131">
        <v>47.09</v>
      </c>
      <c r="D574" s="121">
        <v>89.270000000000095</v>
      </c>
      <c r="E574" s="131">
        <v>125.19</v>
      </c>
      <c r="F574" s="121">
        <v>227.15</v>
      </c>
      <c r="G574" s="161">
        <v>284.88</v>
      </c>
      <c r="H574" s="121">
        <v>557.64</v>
      </c>
      <c r="I574" s="131">
        <v>686.48999999999899</v>
      </c>
      <c r="J574" s="122">
        <v>773.24</v>
      </c>
    </row>
    <row r="575" spans="1:10" hidden="1" x14ac:dyDescent="0.25">
      <c r="A575" s="147">
        <v>11</v>
      </c>
      <c r="B575" s="155">
        <v>34.08</v>
      </c>
      <c r="C575" s="132">
        <v>47.66</v>
      </c>
      <c r="D575" s="123">
        <v>90.17</v>
      </c>
      <c r="E575" s="132">
        <v>126.18</v>
      </c>
      <c r="F575" s="123">
        <v>228.85</v>
      </c>
      <c r="G575" s="162">
        <v>288.11</v>
      </c>
      <c r="H575" s="123">
        <v>560.65</v>
      </c>
      <c r="I575" s="132">
        <v>696.48</v>
      </c>
      <c r="J575" s="124">
        <v>785.36</v>
      </c>
    </row>
    <row r="576" spans="1:10" hidden="1" x14ac:dyDescent="0.25">
      <c r="A576" s="144">
        <v>11.1</v>
      </c>
      <c r="B576" s="156">
        <v>34.17</v>
      </c>
      <c r="C576" s="133">
        <v>47.06</v>
      </c>
      <c r="D576" s="125">
        <v>90.82</v>
      </c>
      <c r="E576" s="133">
        <v>127.06</v>
      </c>
      <c r="F576" s="125">
        <v>230.23</v>
      </c>
      <c r="G576" s="163">
        <v>290.8</v>
      </c>
      <c r="H576" s="125">
        <v>563.66</v>
      </c>
      <c r="I576" s="133">
        <v>704.89</v>
      </c>
      <c r="J576" s="126">
        <v>797.48</v>
      </c>
    </row>
    <row r="577" spans="1:10" hidden="1" x14ac:dyDescent="0.25">
      <c r="A577" s="145">
        <v>11.2</v>
      </c>
      <c r="B577" s="153">
        <v>34.26</v>
      </c>
      <c r="C577" s="130">
        <v>46.46</v>
      </c>
      <c r="D577" s="118">
        <v>91.47</v>
      </c>
      <c r="E577" s="130">
        <v>127.94</v>
      </c>
      <c r="F577" s="118">
        <v>231.61</v>
      </c>
      <c r="G577" s="160">
        <v>293.49</v>
      </c>
      <c r="H577" s="118">
        <v>566.66999999999996</v>
      </c>
      <c r="I577" s="130">
        <v>713.3</v>
      </c>
      <c r="J577" s="120">
        <v>809.6</v>
      </c>
    </row>
    <row r="578" spans="1:10" hidden="1" x14ac:dyDescent="0.25">
      <c r="A578" s="145">
        <v>11.3</v>
      </c>
      <c r="B578" s="153">
        <v>34.35</v>
      </c>
      <c r="C578" s="130">
        <v>45.86</v>
      </c>
      <c r="D578" s="118">
        <v>92.12</v>
      </c>
      <c r="E578" s="130">
        <v>128.82</v>
      </c>
      <c r="F578" s="118">
        <v>232.99</v>
      </c>
      <c r="G578" s="160">
        <v>296.18</v>
      </c>
      <c r="H578" s="118">
        <v>569.67999999999995</v>
      </c>
      <c r="I578" s="130">
        <v>721.71</v>
      </c>
      <c r="J578" s="120">
        <v>821.72</v>
      </c>
    </row>
    <row r="579" spans="1:10" hidden="1" x14ac:dyDescent="0.25">
      <c r="A579" s="145">
        <v>11.4</v>
      </c>
      <c r="B579" s="153">
        <v>34.44</v>
      </c>
      <c r="C579" s="130">
        <v>45.26</v>
      </c>
      <c r="D579" s="118">
        <v>92.77</v>
      </c>
      <c r="E579" s="130">
        <v>129.69999999999999</v>
      </c>
      <c r="F579" s="118">
        <v>234.37</v>
      </c>
      <c r="G579" s="160">
        <v>298.87</v>
      </c>
      <c r="H579" s="118">
        <v>572.69000000000005</v>
      </c>
      <c r="I579" s="130">
        <v>730.12</v>
      </c>
      <c r="J579" s="120">
        <v>833.84</v>
      </c>
    </row>
    <row r="580" spans="1:10" hidden="1" x14ac:dyDescent="0.25">
      <c r="A580" s="145">
        <v>11.5</v>
      </c>
      <c r="B580" s="153">
        <v>34.53</v>
      </c>
      <c r="C580" s="130">
        <v>44.66</v>
      </c>
      <c r="D580" s="118">
        <v>93.42</v>
      </c>
      <c r="E580" s="130">
        <v>130.58000000000001</v>
      </c>
      <c r="F580" s="118">
        <v>235.75</v>
      </c>
      <c r="G580" s="160">
        <v>301.56</v>
      </c>
      <c r="H580" s="118">
        <v>575.70000000000005</v>
      </c>
      <c r="I580" s="130">
        <v>738.53</v>
      </c>
      <c r="J580" s="120">
        <v>845.96</v>
      </c>
    </row>
    <row r="581" spans="1:10" hidden="1" x14ac:dyDescent="0.25">
      <c r="A581" s="145">
        <v>11.6</v>
      </c>
      <c r="B581" s="153">
        <v>34.619999999999997</v>
      </c>
      <c r="C581" s="130">
        <v>44.06</v>
      </c>
      <c r="D581" s="118">
        <v>94.07</v>
      </c>
      <c r="E581" s="130">
        <v>131.46</v>
      </c>
      <c r="F581" s="118">
        <v>237.13</v>
      </c>
      <c r="G581" s="160">
        <v>304.25</v>
      </c>
      <c r="H581" s="118">
        <v>578.71</v>
      </c>
      <c r="I581" s="130">
        <v>746.94</v>
      </c>
      <c r="J581" s="120">
        <v>858.08</v>
      </c>
    </row>
    <row r="582" spans="1:10" hidden="1" x14ac:dyDescent="0.25">
      <c r="A582" s="145">
        <v>11.7</v>
      </c>
      <c r="B582" s="153">
        <v>34.71</v>
      </c>
      <c r="C582" s="130">
        <v>43.46</v>
      </c>
      <c r="D582" s="118">
        <v>94.719999999999899</v>
      </c>
      <c r="E582" s="130">
        <v>132.34</v>
      </c>
      <c r="F582" s="118">
        <v>238.51</v>
      </c>
      <c r="G582" s="160">
        <v>306.94</v>
      </c>
      <c r="H582" s="118">
        <v>581.72</v>
      </c>
      <c r="I582" s="130">
        <v>755.35</v>
      </c>
      <c r="J582" s="120">
        <v>870.2</v>
      </c>
    </row>
    <row r="583" spans="1:10" hidden="1" x14ac:dyDescent="0.25">
      <c r="A583" s="145">
        <v>11.8</v>
      </c>
      <c r="B583" s="153">
        <v>34.799999999999997</v>
      </c>
      <c r="C583" s="130">
        <v>42.86</v>
      </c>
      <c r="D583" s="118">
        <v>95.369999999999905</v>
      </c>
      <c r="E583" s="130">
        <v>133.22</v>
      </c>
      <c r="F583" s="118">
        <v>239.89</v>
      </c>
      <c r="G583" s="160">
        <v>309.63</v>
      </c>
      <c r="H583" s="118">
        <v>584.73</v>
      </c>
      <c r="I583" s="130">
        <v>763.76</v>
      </c>
      <c r="J583" s="120">
        <v>882.32</v>
      </c>
    </row>
    <row r="584" spans="1:10" hidden="1" x14ac:dyDescent="0.25">
      <c r="A584" s="146">
        <v>11.9</v>
      </c>
      <c r="B584" s="154">
        <v>34.89</v>
      </c>
      <c r="C584" s="131">
        <v>42.26</v>
      </c>
      <c r="D584" s="121">
        <v>96.019999999999897</v>
      </c>
      <c r="E584" s="131">
        <v>134.1</v>
      </c>
      <c r="F584" s="121">
        <v>241.27</v>
      </c>
      <c r="G584" s="161">
        <v>312.32</v>
      </c>
      <c r="H584" s="121">
        <v>587.74</v>
      </c>
      <c r="I584" s="131">
        <v>772.17</v>
      </c>
      <c r="J584" s="122">
        <v>894.44</v>
      </c>
    </row>
    <row r="585" spans="1:10" hidden="1" x14ac:dyDescent="0.25">
      <c r="A585" s="147">
        <v>12</v>
      </c>
      <c r="B585" s="155">
        <v>34.96</v>
      </c>
      <c r="C585" s="132">
        <v>51.63</v>
      </c>
      <c r="D585" s="123">
        <v>96.7</v>
      </c>
      <c r="E585" s="132">
        <v>134.97</v>
      </c>
      <c r="F585" s="123">
        <v>242.65</v>
      </c>
      <c r="G585" s="162">
        <v>315.05</v>
      </c>
      <c r="H585" s="123">
        <v>590.75</v>
      </c>
      <c r="I585" s="132">
        <v>780.57</v>
      </c>
      <c r="J585" s="124">
        <v>906.57</v>
      </c>
    </row>
    <row r="586" spans="1:10" hidden="1" x14ac:dyDescent="0.25">
      <c r="A586" s="144">
        <v>12.1</v>
      </c>
      <c r="B586" s="166"/>
      <c r="C586" s="133">
        <v>52.13</v>
      </c>
      <c r="D586" s="125">
        <v>97.17</v>
      </c>
      <c r="E586" s="133">
        <v>135.75</v>
      </c>
      <c r="F586" s="125">
        <v>243.96</v>
      </c>
      <c r="G586" s="163">
        <v>317.57</v>
      </c>
      <c r="H586" s="125">
        <v>593.76</v>
      </c>
      <c r="I586" s="133">
        <v>787.09</v>
      </c>
      <c r="J586" s="126">
        <v>916.81</v>
      </c>
    </row>
    <row r="587" spans="1:10" hidden="1" x14ac:dyDescent="0.25">
      <c r="A587" s="145">
        <v>12.2</v>
      </c>
      <c r="B587" s="167"/>
      <c r="C587" s="130">
        <v>52.63</v>
      </c>
      <c r="D587" s="118">
        <v>97.64</v>
      </c>
      <c r="E587" s="130">
        <v>136.53</v>
      </c>
      <c r="F587" s="118">
        <v>245.27</v>
      </c>
      <c r="G587" s="160">
        <v>320.08999999999997</v>
      </c>
      <c r="H587" s="118">
        <v>596.77</v>
      </c>
      <c r="I587" s="130">
        <v>793.61</v>
      </c>
      <c r="J587" s="120">
        <v>927.05</v>
      </c>
    </row>
    <row r="588" spans="1:10" hidden="1" x14ac:dyDescent="0.25">
      <c r="A588" s="145">
        <v>12.3</v>
      </c>
      <c r="B588" s="167"/>
      <c r="C588" s="130">
        <v>53.13</v>
      </c>
      <c r="D588" s="118">
        <v>98.11</v>
      </c>
      <c r="E588" s="130">
        <v>137.31</v>
      </c>
      <c r="F588" s="118">
        <v>246.58</v>
      </c>
      <c r="G588" s="160">
        <v>322.61</v>
      </c>
      <c r="H588" s="118">
        <v>599.78</v>
      </c>
      <c r="I588" s="130">
        <v>800.13</v>
      </c>
      <c r="J588" s="120">
        <v>937.29</v>
      </c>
    </row>
    <row r="589" spans="1:10" hidden="1" x14ac:dyDescent="0.25">
      <c r="A589" s="145">
        <v>12.4</v>
      </c>
      <c r="B589" s="167"/>
      <c r="C589" s="130">
        <v>53.63</v>
      </c>
      <c r="D589" s="118">
        <v>98.58</v>
      </c>
      <c r="E589" s="130">
        <v>138.09</v>
      </c>
      <c r="F589" s="118">
        <v>247.89</v>
      </c>
      <c r="G589" s="160">
        <v>325.13</v>
      </c>
      <c r="H589" s="118">
        <v>602.79</v>
      </c>
      <c r="I589" s="130">
        <v>806.65</v>
      </c>
      <c r="J589" s="120">
        <v>947.53</v>
      </c>
    </row>
    <row r="590" spans="1:10" hidden="1" x14ac:dyDescent="0.25">
      <c r="A590" s="145">
        <v>12.5</v>
      </c>
      <c r="B590" s="167"/>
      <c r="C590" s="130">
        <v>54.13</v>
      </c>
      <c r="D590" s="118">
        <v>99.05</v>
      </c>
      <c r="E590" s="130">
        <v>138.87</v>
      </c>
      <c r="F590" s="118">
        <v>249.2</v>
      </c>
      <c r="G590" s="160">
        <v>327.64999999999998</v>
      </c>
      <c r="H590" s="118">
        <v>605.79999999999995</v>
      </c>
      <c r="I590" s="130">
        <v>813.17</v>
      </c>
      <c r="J590" s="120">
        <v>957.77</v>
      </c>
    </row>
    <row r="591" spans="1:10" hidden="1" x14ac:dyDescent="0.25">
      <c r="A591" s="145">
        <v>12.6</v>
      </c>
      <c r="B591" s="167"/>
      <c r="C591" s="130">
        <v>54.63</v>
      </c>
      <c r="D591" s="118">
        <v>99.52</v>
      </c>
      <c r="E591" s="130">
        <v>139.65</v>
      </c>
      <c r="F591" s="118">
        <v>250.51</v>
      </c>
      <c r="G591" s="160">
        <v>330.17</v>
      </c>
      <c r="H591" s="118">
        <v>608.80999999999995</v>
      </c>
      <c r="I591" s="130">
        <v>819.69</v>
      </c>
      <c r="J591" s="120">
        <v>968.00999999999897</v>
      </c>
    </row>
    <row r="592" spans="1:10" hidden="1" x14ac:dyDescent="0.25">
      <c r="A592" s="145">
        <v>12.7</v>
      </c>
      <c r="B592" s="167"/>
      <c r="C592" s="130">
        <v>55.13</v>
      </c>
      <c r="D592" s="118">
        <v>99.99</v>
      </c>
      <c r="E592" s="130">
        <v>140.43</v>
      </c>
      <c r="F592" s="118">
        <v>251.82</v>
      </c>
      <c r="G592" s="160">
        <v>332.69</v>
      </c>
      <c r="H592" s="118">
        <v>611.82000000000005</v>
      </c>
      <c r="I592" s="130">
        <v>826.21</v>
      </c>
      <c r="J592" s="120">
        <v>978.24999999999898</v>
      </c>
    </row>
    <row r="593" spans="1:10" hidden="1" x14ac:dyDescent="0.25">
      <c r="A593" s="145">
        <v>12.8</v>
      </c>
      <c r="B593" s="167"/>
      <c r="C593" s="130">
        <v>55.63</v>
      </c>
      <c r="D593" s="118">
        <v>100.46</v>
      </c>
      <c r="E593" s="130">
        <v>141.21</v>
      </c>
      <c r="F593" s="118">
        <v>253.13</v>
      </c>
      <c r="G593" s="160">
        <v>335.21</v>
      </c>
      <c r="H593" s="118">
        <v>614.83000000000004</v>
      </c>
      <c r="I593" s="130">
        <v>832.73</v>
      </c>
      <c r="J593" s="120">
        <v>988.48999999999899</v>
      </c>
    </row>
    <row r="594" spans="1:10" hidden="1" x14ac:dyDescent="0.25">
      <c r="A594" s="146">
        <v>12.9</v>
      </c>
      <c r="B594" s="168"/>
      <c r="C594" s="131">
        <v>56.13</v>
      </c>
      <c r="D594" s="121">
        <v>100.93</v>
      </c>
      <c r="E594" s="131">
        <v>141.99</v>
      </c>
      <c r="F594" s="121">
        <v>254.44</v>
      </c>
      <c r="G594" s="161">
        <v>337.73</v>
      </c>
      <c r="H594" s="121">
        <v>617.84</v>
      </c>
      <c r="I594" s="131">
        <v>839.25</v>
      </c>
      <c r="J594" s="122">
        <v>998.729999999999</v>
      </c>
    </row>
    <row r="595" spans="1:10" hidden="1" x14ac:dyDescent="0.25">
      <c r="A595" s="147">
        <v>13</v>
      </c>
      <c r="B595" s="169"/>
      <c r="C595" s="132">
        <v>56.49</v>
      </c>
      <c r="D595" s="123">
        <v>101.38</v>
      </c>
      <c r="E595" s="132">
        <v>142.74</v>
      </c>
      <c r="F595" s="123">
        <v>255.79</v>
      </c>
      <c r="G595" s="162">
        <v>340.27</v>
      </c>
      <c r="H595" s="123">
        <v>620.86</v>
      </c>
      <c r="I595" s="132">
        <v>845.73</v>
      </c>
      <c r="J595" s="124">
        <v>1008.97</v>
      </c>
    </row>
    <row r="596" spans="1:10" hidden="1" x14ac:dyDescent="0.25">
      <c r="A596" s="144">
        <v>13.1</v>
      </c>
      <c r="B596" s="166"/>
      <c r="C596" s="133">
        <v>56.89</v>
      </c>
      <c r="D596" s="125">
        <v>101.92</v>
      </c>
      <c r="E596" s="133">
        <v>143.54</v>
      </c>
      <c r="F596" s="136"/>
      <c r="G596" s="163">
        <v>341.73</v>
      </c>
      <c r="H596" s="125">
        <v>623.63</v>
      </c>
      <c r="I596" s="133">
        <v>853.91</v>
      </c>
      <c r="J596" s="126">
        <v>1019.21</v>
      </c>
    </row>
    <row r="597" spans="1:10" hidden="1" x14ac:dyDescent="0.25">
      <c r="A597" s="145">
        <v>13.2</v>
      </c>
      <c r="B597" s="167"/>
      <c r="C597" s="130">
        <v>57.29</v>
      </c>
      <c r="D597" s="118">
        <v>102.46</v>
      </c>
      <c r="E597" s="130">
        <v>144.34</v>
      </c>
      <c r="F597" s="137"/>
      <c r="G597" s="160">
        <v>343.19</v>
      </c>
      <c r="H597" s="118">
        <v>626.4</v>
      </c>
      <c r="I597" s="130">
        <v>862.09</v>
      </c>
      <c r="J597" s="120">
        <v>1029.45</v>
      </c>
    </row>
    <row r="598" spans="1:10" hidden="1" x14ac:dyDescent="0.25">
      <c r="A598" s="145">
        <v>13.3</v>
      </c>
      <c r="B598" s="167"/>
      <c r="C598" s="130">
        <v>57.69</v>
      </c>
      <c r="D598" s="118">
        <v>103</v>
      </c>
      <c r="E598" s="130">
        <v>145.13999999999999</v>
      </c>
      <c r="F598" s="137"/>
      <c r="G598" s="160">
        <v>344.65</v>
      </c>
      <c r="H598" s="118">
        <v>629.16999999999996</v>
      </c>
      <c r="I598" s="130">
        <v>870.27</v>
      </c>
      <c r="J598" s="120">
        <v>1039.69</v>
      </c>
    </row>
    <row r="599" spans="1:10" hidden="1" x14ac:dyDescent="0.25">
      <c r="A599" s="145">
        <v>13.4</v>
      </c>
      <c r="B599" s="167"/>
      <c r="C599" s="130">
        <v>58.09</v>
      </c>
      <c r="D599" s="118">
        <v>103.54</v>
      </c>
      <c r="E599" s="130">
        <v>145.94</v>
      </c>
      <c r="F599" s="137"/>
      <c r="G599" s="160">
        <v>346.11</v>
      </c>
      <c r="H599" s="118">
        <v>631.94000000000005</v>
      </c>
      <c r="I599" s="130">
        <v>878.45</v>
      </c>
      <c r="J599" s="120">
        <v>1049.93</v>
      </c>
    </row>
    <row r="600" spans="1:10" hidden="1" x14ac:dyDescent="0.25">
      <c r="A600" s="145">
        <v>13.5</v>
      </c>
      <c r="B600" s="167"/>
      <c r="C600" s="130">
        <v>58.49</v>
      </c>
      <c r="D600" s="118">
        <v>104.08</v>
      </c>
      <c r="E600" s="130">
        <v>146.74</v>
      </c>
      <c r="F600" s="137"/>
      <c r="G600" s="160">
        <v>347.57</v>
      </c>
      <c r="H600" s="118">
        <v>634.71</v>
      </c>
      <c r="I600" s="130">
        <v>886.63</v>
      </c>
      <c r="J600" s="120">
        <v>1060.17</v>
      </c>
    </row>
    <row r="601" spans="1:10" hidden="1" x14ac:dyDescent="0.25">
      <c r="A601" s="145">
        <v>13.6</v>
      </c>
      <c r="B601" s="167"/>
      <c r="C601" s="130">
        <v>58.89</v>
      </c>
      <c r="D601" s="118">
        <v>104.62</v>
      </c>
      <c r="E601" s="130">
        <v>147.54</v>
      </c>
      <c r="F601" s="137"/>
      <c r="G601" s="160">
        <v>349.03</v>
      </c>
      <c r="H601" s="118">
        <v>637.48</v>
      </c>
      <c r="I601" s="130">
        <v>894.81</v>
      </c>
      <c r="J601" s="120">
        <v>1070.4100000000001</v>
      </c>
    </row>
    <row r="602" spans="1:10" hidden="1" x14ac:dyDescent="0.25">
      <c r="A602" s="145">
        <v>13.7</v>
      </c>
      <c r="B602" s="167"/>
      <c r="C602" s="130">
        <v>59.29</v>
      </c>
      <c r="D602" s="118">
        <v>105.16</v>
      </c>
      <c r="E602" s="130">
        <v>148.34</v>
      </c>
      <c r="F602" s="137"/>
      <c r="G602" s="160">
        <v>350.49</v>
      </c>
      <c r="H602" s="118">
        <v>640.25</v>
      </c>
      <c r="I602" s="130">
        <v>902.99</v>
      </c>
      <c r="J602" s="120">
        <v>1080.6500000000001</v>
      </c>
    </row>
    <row r="603" spans="1:10" hidden="1" x14ac:dyDescent="0.25">
      <c r="A603" s="145">
        <v>13.8</v>
      </c>
      <c r="B603" s="167"/>
      <c r="C603" s="130">
        <v>59.69</v>
      </c>
      <c r="D603" s="118">
        <v>105.7</v>
      </c>
      <c r="E603" s="130">
        <v>149.13999999999999</v>
      </c>
      <c r="F603" s="137"/>
      <c r="G603" s="160">
        <v>351.95</v>
      </c>
      <c r="H603" s="118">
        <v>643.02</v>
      </c>
      <c r="I603" s="130">
        <v>911.17</v>
      </c>
      <c r="J603" s="120">
        <v>1090.8900000000001</v>
      </c>
    </row>
    <row r="604" spans="1:10" hidden="1" x14ac:dyDescent="0.25">
      <c r="A604" s="146">
        <v>13.9</v>
      </c>
      <c r="B604" s="168"/>
      <c r="C604" s="131">
        <v>60.09</v>
      </c>
      <c r="D604" s="121">
        <v>106.24</v>
      </c>
      <c r="E604" s="131">
        <v>149.94</v>
      </c>
      <c r="F604" s="138"/>
      <c r="G604" s="161">
        <v>353.41</v>
      </c>
      <c r="H604" s="121">
        <v>645.79</v>
      </c>
      <c r="I604" s="131">
        <v>919.349999999999</v>
      </c>
      <c r="J604" s="122">
        <v>1101.1300000000001</v>
      </c>
    </row>
    <row r="605" spans="1:10" hidden="1" x14ac:dyDescent="0.25">
      <c r="A605" s="147">
        <v>14</v>
      </c>
      <c r="B605" s="169"/>
      <c r="C605" s="132">
        <v>60.77</v>
      </c>
      <c r="D605" s="123">
        <v>106.78</v>
      </c>
      <c r="E605" s="132">
        <v>150.79</v>
      </c>
      <c r="F605" s="139"/>
      <c r="G605" s="162">
        <v>354.84</v>
      </c>
      <c r="H605" s="123">
        <v>648.55999999999995</v>
      </c>
      <c r="I605" s="132">
        <v>927.53</v>
      </c>
      <c r="J605" s="124">
        <v>1111.3399999999999</v>
      </c>
    </row>
    <row r="606" spans="1:10" hidden="1" x14ac:dyDescent="0.25">
      <c r="A606" s="144">
        <v>14.1</v>
      </c>
      <c r="B606" s="166"/>
      <c r="C606" s="133">
        <v>61.11</v>
      </c>
      <c r="D606" s="136"/>
      <c r="E606" s="133">
        <v>151.54</v>
      </c>
      <c r="F606" s="136"/>
      <c r="G606" s="163">
        <v>356.48</v>
      </c>
      <c r="H606" s="125">
        <v>651.33000000000004</v>
      </c>
      <c r="I606" s="133">
        <v>932</v>
      </c>
      <c r="J606" s="126">
        <v>1124.05</v>
      </c>
    </row>
    <row r="607" spans="1:10" hidden="1" x14ac:dyDescent="0.25">
      <c r="A607" s="145">
        <v>14.2</v>
      </c>
      <c r="B607" s="167"/>
      <c r="C607" s="130">
        <v>61.45</v>
      </c>
      <c r="D607" s="137"/>
      <c r="E607" s="130">
        <v>152.29</v>
      </c>
      <c r="F607" s="137"/>
      <c r="G607" s="160">
        <v>358.12</v>
      </c>
      <c r="H607" s="118">
        <v>654.1</v>
      </c>
      <c r="I607" s="130">
        <v>936.47</v>
      </c>
      <c r="J607" s="120">
        <v>1136.76</v>
      </c>
    </row>
    <row r="608" spans="1:10" hidden="1" x14ac:dyDescent="0.25">
      <c r="A608" s="145">
        <v>14.3</v>
      </c>
      <c r="B608" s="167"/>
      <c r="C608" s="130">
        <v>61.79</v>
      </c>
      <c r="D608" s="137"/>
      <c r="E608" s="130">
        <v>153.04</v>
      </c>
      <c r="F608" s="137"/>
      <c r="G608" s="160">
        <v>359.76</v>
      </c>
      <c r="H608" s="118">
        <v>656.87</v>
      </c>
      <c r="I608" s="130">
        <v>940.94</v>
      </c>
      <c r="J608" s="120">
        <v>1149.47</v>
      </c>
    </row>
    <row r="609" spans="1:10" hidden="1" x14ac:dyDescent="0.25">
      <c r="A609" s="145">
        <v>14.4</v>
      </c>
      <c r="B609" s="167"/>
      <c r="C609" s="130">
        <v>62.13</v>
      </c>
      <c r="D609" s="137"/>
      <c r="E609" s="130">
        <v>153.79</v>
      </c>
      <c r="F609" s="137"/>
      <c r="G609" s="160">
        <v>361.4</v>
      </c>
      <c r="H609" s="118">
        <v>659.64</v>
      </c>
      <c r="I609" s="130">
        <v>945.41</v>
      </c>
      <c r="J609" s="120">
        <v>1162.18</v>
      </c>
    </row>
    <row r="610" spans="1:10" hidden="1" x14ac:dyDescent="0.25">
      <c r="A610" s="145">
        <v>14.5</v>
      </c>
      <c r="B610" s="167"/>
      <c r="C610" s="130">
        <v>62.47</v>
      </c>
      <c r="D610" s="137"/>
      <c r="E610" s="130">
        <v>154.54</v>
      </c>
      <c r="F610" s="137"/>
      <c r="G610" s="160">
        <v>363.04</v>
      </c>
      <c r="H610" s="118">
        <v>662.41</v>
      </c>
      <c r="I610" s="130">
        <v>949.88</v>
      </c>
      <c r="J610" s="120">
        <v>1174.8900000000001</v>
      </c>
    </row>
    <row r="611" spans="1:10" hidden="1" x14ac:dyDescent="0.25">
      <c r="A611" s="145">
        <v>14.6</v>
      </c>
      <c r="B611" s="167"/>
      <c r="C611" s="130">
        <v>62.81</v>
      </c>
      <c r="D611" s="137"/>
      <c r="E611" s="130">
        <v>155.29</v>
      </c>
      <c r="F611" s="137"/>
      <c r="G611" s="160">
        <v>364.68</v>
      </c>
      <c r="H611" s="118">
        <v>665.18</v>
      </c>
      <c r="I611" s="130">
        <v>954.35</v>
      </c>
      <c r="J611" s="120">
        <v>1187.5999999999999</v>
      </c>
    </row>
    <row r="612" spans="1:10" hidden="1" x14ac:dyDescent="0.25">
      <c r="A612" s="145">
        <v>14.7</v>
      </c>
      <c r="B612" s="167"/>
      <c r="C612" s="130">
        <v>63.15</v>
      </c>
      <c r="D612" s="137"/>
      <c r="E612" s="130">
        <v>156.04</v>
      </c>
      <c r="F612" s="137"/>
      <c r="G612" s="160">
        <v>366.32</v>
      </c>
      <c r="H612" s="118">
        <v>667.95</v>
      </c>
      <c r="I612" s="130">
        <v>958.82</v>
      </c>
      <c r="J612" s="120">
        <v>1200.31</v>
      </c>
    </row>
    <row r="613" spans="1:10" hidden="1" x14ac:dyDescent="0.25">
      <c r="A613" s="145">
        <v>14.8</v>
      </c>
      <c r="B613" s="167"/>
      <c r="C613" s="130">
        <v>63.49</v>
      </c>
      <c r="D613" s="137"/>
      <c r="E613" s="130">
        <v>156.79</v>
      </c>
      <c r="F613" s="137"/>
      <c r="G613" s="160">
        <v>367.96</v>
      </c>
      <c r="H613" s="118">
        <v>670.72</v>
      </c>
      <c r="I613" s="130">
        <v>963.29</v>
      </c>
      <c r="J613" s="120">
        <v>1213.02</v>
      </c>
    </row>
    <row r="614" spans="1:10" hidden="1" x14ac:dyDescent="0.25">
      <c r="A614" s="146">
        <v>14.9</v>
      </c>
      <c r="B614" s="168"/>
      <c r="C614" s="131">
        <v>63.83</v>
      </c>
      <c r="D614" s="138"/>
      <c r="E614" s="131">
        <v>157.54</v>
      </c>
      <c r="F614" s="138"/>
      <c r="G614" s="161">
        <v>369.6</v>
      </c>
      <c r="H614" s="121">
        <v>673.49</v>
      </c>
      <c r="I614" s="131">
        <v>967.76</v>
      </c>
      <c r="J614" s="122">
        <v>1225.73</v>
      </c>
    </row>
    <row r="615" spans="1:10" hidden="1" x14ac:dyDescent="0.25">
      <c r="A615" s="147">
        <v>15</v>
      </c>
      <c r="B615" s="169"/>
      <c r="C615" s="132">
        <v>64.209999999999994</v>
      </c>
      <c r="D615" s="139"/>
      <c r="E615" s="132">
        <v>158.31</v>
      </c>
      <c r="F615" s="139"/>
      <c r="G615" s="162">
        <v>371.26</v>
      </c>
      <c r="H615" s="123">
        <v>676.33</v>
      </c>
      <c r="I615" s="132">
        <v>972.25</v>
      </c>
      <c r="J615" s="124">
        <v>1238.44</v>
      </c>
    </row>
    <row r="616" spans="1:10" hidden="1" x14ac:dyDescent="0.25">
      <c r="A616" s="144">
        <v>15.1</v>
      </c>
      <c r="B616" s="166"/>
      <c r="C616" s="133">
        <v>64.48</v>
      </c>
      <c r="D616" s="136"/>
      <c r="E616" s="133">
        <v>158.94</v>
      </c>
      <c r="F616" s="136"/>
      <c r="G616" s="163">
        <v>373.09</v>
      </c>
      <c r="H616" s="136"/>
      <c r="I616" s="133">
        <v>976.4</v>
      </c>
      <c r="J616" s="126">
        <v>1251.1500000000001</v>
      </c>
    </row>
    <row r="617" spans="1:10" hidden="1" x14ac:dyDescent="0.25">
      <c r="A617" s="145">
        <v>15.2</v>
      </c>
      <c r="B617" s="167"/>
      <c r="C617" s="130">
        <v>64.75</v>
      </c>
      <c r="D617" s="137"/>
      <c r="E617" s="130">
        <v>159.57</v>
      </c>
      <c r="F617" s="137"/>
      <c r="G617" s="160">
        <v>374.92</v>
      </c>
      <c r="H617" s="137"/>
      <c r="I617" s="130">
        <v>980.55</v>
      </c>
      <c r="J617" s="120">
        <v>1263.8599999999999</v>
      </c>
    </row>
    <row r="618" spans="1:10" hidden="1" x14ac:dyDescent="0.25">
      <c r="A618" s="145">
        <v>15.3</v>
      </c>
      <c r="B618" s="167"/>
      <c r="C618" s="130">
        <v>65.02</v>
      </c>
      <c r="D618" s="137"/>
      <c r="E618" s="130">
        <v>160.19999999999999</v>
      </c>
      <c r="F618" s="137"/>
      <c r="G618" s="160">
        <v>376.75</v>
      </c>
      <c r="H618" s="137"/>
      <c r="I618" s="130">
        <v>984.7</v>
      </c>
      <c r="J618" s="120">
        <v>1276.57</v>
      </c>
    </row>
    <row r="619" spans="1:10" hidden="1" x14ac:dyDescent="0.25">
      <c r="A619" s="145">
        <v>15.4</v>
      </c>
      <c r="B619" s="167"/>
      <c r="C619" s="130">
        <v>65.290000000000006</v>
      </c>
      <c r="D619" s="137"/>
      <c r="E619" s="130">
        <v>160.83000000000001</v>
      </c>
      <c r="F619" s="137"/>
      <c r="G619" s="160">
        <v>378.58</v>
      </c>
      <c r="H619" s="137"/>
      <c r="I619" s="130">
        <v>988.85</v>
      </c>
      <c r="J619" s="120">
        <v>1289.28</v>
      </c>
    </row>
    <row r="620" spans="1:10" hidden="1" x14ac:dyDescent="0.25">
      <c r="A620" s="145">
        <v>15.5</v>
      </c>
      <c r="B620" s="167"/>
      <c r="C620" s="130">
        <v>65.56</v>
      </c>
      <c r="D620" s="137"/>
      <c r="E620" s="130">
        <v>161.46</v>
      </c>
      <c r="F620" s="137"/>
      <c r="G620" s="160">
        <v>380.41</v>
      </c>
      <c r="H620" s="137"/>
      <c r="I620" s="130">
        <v>993</v>
      </c>
      <c r="J620" s="120">
        <v>1301.99</v>
      </c>
    </row>
    <row r="621" spans="1:10" hidden="1" x14ac:dyDescent="0.25">
      <c r="A621" s="145">
        <v>15.6</v>
      </c>
      <c r="B621" s="167"/>
      <c r="C621" s="130">
        <v>65.830000000000098</v>
      </c>
      <c r="D621" s="137"/>
      <c r="E621" s="130">
        <v>162.09</v>
      </c>
      <c r="F621" s="137"/>
      <c r="G621" s="160">
        <v>382.24</v>
      </c>
      <c r="H621" s="137"/>
      <c r="I621" s="130">
        <v>997.15</v>
      </c>
      <c r="J621" s="120">
        <v>1314.7</v>
      </c>
    </row>
    <row r="622" spans="1:10" hidden="1" x14ac:dyDescent="0.25">
      <c r="A622" s="145">
        <v>15.7</v>
      </c>
      <c r="B622" s="167"/>
      <c r="C622" s="130">
        <v>66.100000000000094</v>
      </c>
      <c r="D622" s="137"/>
      <c r="E622" s="130">
        <v>162.72</v>
      </c>
      <c r="F622" s="137"/>
      <c r="G622" s="160">
        <v>384.07</v>
      </c>
      <c r="H622" s="137"/>
      <c r="I622" s="130">
        <v>1001.3</v>
      </c>
      <c r="J622" s="120">
        <v>1327.41</v>
      </c>
    </row>
    <row r="623" spans="1:10" hidden="1" x14ac:dyDescent="0.25">
      <c r="A623" s="145">
        <v>15.8</v>
      </c>
      <c r="B623" s="167"/>
      <c r="C623" s="130">
        <v>66.370000000000104</v>
      </c>
      <c r="D623" s="137"/>
      <c r="E623" s="130">
        <v>163.35</v>
      </c>
      <c r="F623" s="137"/>
      <c r="G623" s="160">
        <v>385.9</v>
      </c>
      <c r="H623" s="137"/>
      <c r="I623" s="130">
        <v>1005.45</v>
      </c>
      <c r="J623" s="120">
        <v>1340.12</v>
      </c>
    </row>
    <row r="624" spans="1:10" hidden="1" x14ac:dyDescent="0.25">
      <c r="A624" s="146">
        <v>15.9</v>
      </c>
      <c r="B624" s="168"/>
      <c r="C624" s="131">
        <v>66.6400000000001</v>
      </c>
      <c r="D624" s="138"/>
      <c r="E624" s="131">
        <v>163.98</v>
      </c>
      <c r="F624" s="138"/>
      <c r="G624" s="161">
        <v>387.73</v>
      </c>
      <c r="H624" s="138"/>
      <c r="I624" s="131">
        <v>1009.6</v>
      </c>
      <c r="J624" s="122">
        <v>1352.83</v>
      </c>
    </row>
    <row r="625" spans="1:10" hidden="1" x14ac:dyDescent="0.25">
      <c r="A625" s="147">
        <v>16</v>
      </c>
      <c r="B625" s="169"/>
      <c r="C625" s="132">
        <v>66.94</v>
      </c>
      <c r="D625" s="139"/>
      <c r="E625" s="132">
        <v>164.59</v>
      </c>
      <c r="F625" s="139"/>
      <c r="G625" s="162">
        <v>389.54</v>
      </c>
      <c r="H625" s="139"/>
      <c r="I625" s="132">
        <v>1013.7</v>
      </c>
      <c r="J625" s="124">
        <v>1365.63</v>
      </c>
    </row>
    <row r="626" spans="1:10" hidden="1" x14ac:dyDescent="0.25">
      <c r="A626" s="144">
        <v>16.100000000000001</v>
      </c>
      <c r="B626" s="166"/>
      <c r="C626" s="136"/>
      <c r="D626" s="136"/>
      <c r="E626" s="133">
        <v>165.08</v>
      </c>
      <c r="F626" s="136"/>
      <c r="G626" s="178"/>
      <c r="H626" s="136"/>
      <c r="I626" s="133">
        <v>1018.82</v>
      </c>
      <c r="J626" s="126">
        <v>1373.78</v>
      </c>
    </row>
    <row r="627" spans="1:10" hidden="1" x14ac:dyDescent="0.25">
      <c r="A627" s="145">
        <v>16.2</v>
      </c>
      <c r="B627" s="167"/>
      <c r="C627" s="137"/>
      <c r="D627" s="137"/>
      <c r="E627" s="130">
        <v>165.57</v>
      </c>
      <c r="F627" s="137"/>
      <c r="G627" s="179"/>
      <c r="H627" s="137"/>
      <c r="I627" s="130">
        <v>1023.94</v>
      </c>
      <c r="J627" s="120">
        <v>1381.93</v>
      </c>
    </row>
    <row r="628" spans="1:10" hidden="1" x14ac:dyDescent="0.25">
      <c r="A628" s="145">
        <v>16.3</v>
      </c>
      <c r="B628" s="167"/>
      <c r="C628" s="137"/>
      <c r="D628" s="137"/>
      <c r="E628" s="130">
        <v>166.06</v>
      </c>
      <c r="F628" s="137"/>
      <c r="G628" s="179"/>
      <c r="H628" s="137"/>
      <c r="I628" s="130">
        <v>1029.06</v>
      </c>
      <c r="J628" s="120">
        <v>1390.08</v>
      </c>
    </row>
    <row r="629" spans="1:10" hidden="1" x14ac:dyDescent="0.25">
      <c r="A629" s="145">
        <v>16.399999999999999</v>
      </c>
      <c r="B629" s="167"/>
      <c r="C629" s="137"/>
      <c r="D629" s="137"/>
      <c r="E629" s="130">
        <v>166.55</v>
      </c>
      <c r="F629" s="137"/>
      <c r="G629" s="179"/>
      <c r="H629" s="137"/>
      <c r="I629" s="130">
        <v>1034.18</v>
      </c>
      <c r="J629" s="120">
        <v>1398.23</v>
      </c>
    </row>
    <row r="630" spans="1:10" hidden="1" x14ac:dyDescent="0.25">
      <c r="A630" s="145">
        <v>16.5</v>
      </c>
      <c r="B630" s="167"/>
      <c r="C630" s="137"/>
      <c r="D630" s="137"/>
      <c r="E630" s="130">
        <v>167.04</v>
      </c>
      <c r="F630" s="137"/>
      <c r="G630" s="179"/>
      <c r="H630" s="137"/>
      <c r="I630" s="130">
        <v>1039.3</v>
      </c>
      <c r="J630" s="120">
        <v>1406.38</v>
      </c>
    </row>
    <row r="631" spans="1:10" hidden="1" x14ac:dyDescent="0.25">
      <c r="A631" s="145">
        <v>16.600000000000001</v>
      </c>
      <c r="B631" s="167"/>
      <c r="C631" s="137"/>
      <c r="D631" s="137"/>
      <c r="E631" s="130">
        <v>167.53</v>
      </c>
      <c r="F631" s="137"/>
      <c r="G631" s="179"/>
      <c r="H631" s="137"/>
      <c r="I631" s="130">
        <v>1044.42</v>
      </c>
      <c r="J631" s="120">
        <v>1414.53</v>
      </c>
    </row>
    <row r="632" spans="1:10" hidden="1" x14ac:dyDescent="0.25">
      <c r="A632" s="145">
        <v>16.7</v>
      </c>
      <c r="B632" s="167"/>
      <c r="C632" s="137"/>
      <c r="D632" s="137"/>
      <c r="E632" s="130">
        <v>168.02</v>
      </c>
      <c r="F632" s="137"/>
      <c r="G632" s="179"/>
      <c r="H632" s="137"/>
      <c r="I632" s="130">
        <v>1049.54</v>
      </c>
      <c r="J632" s="120">
        <v>1422.68</v>
      </c>
    </row>
    <row r="633" spans="1:10" hidden="1" x14ac:dyDescent="0.25">
      <c r="A633" s="145">
        <v>16.8</v>
      </c>
      <c r="B633" s="167"/>
      <c r="C633" s="137"/>
      <c r="D633" s="137"/>
      <c r="E633" s="130">
        <v>168.51</v>
      </c>
      <c r="F633" s="137"/>
      <c r="G633" s="179"/>
      <c r="H633" s="137"/>
      <c r="I633" s="130">
        <v>1054.6600000000001</v>
      </c>
      <c r="J633" s="120">
        <v>1430.83</v>
      </c>
    </row>
    <row r="634" spans="1:10" hidden="1" x14ac:dyDescent="0.25">
      <c r="A634" s="146">
        <v>16.899999999999999</v>
      </c>
      <c r="B634" s="168"/>
      <c r="C634" s="138"/>
      <c r="D634" s="138"/>
      <c r="E634" s="131">
        <v>169</v>
      </c>
      <c r="F634" s="138"/>
      <c r="G634" s="180"/>
      <c r="H634" s="138"/>
      <c r="I634" s="131">
        <v>1059.78</v>
      </c>
      <c r="J634" s="122">
        <v>1438.98</v>
      </c>
    </row>
    <row r="635" spans="1:10" hidden="1" x14ac:dyDescent="0.25">
      <c r="A635" s="147">
        <v>17</v>
      </c>
      <c r="B635" s="169"/>
      <c r="C635" s="139"/>
      <c r="D635" s="139"/>
      <c r="E635" s="132">
        <v>169.45</v>
      </c>
      <c r="F635" s="139"/>
      <c r="G635" s="181"/>
      <c r="H635" s="139"/>
      <c r="I635" s="132">
        <v>1064.8900000000001</v>
      </c>
      <c r="J635" s="124">
        <v>1447.13</v>
      </c>
    </row>
    <row r="636" spans="1:10" ht="16.5" hidden="1" x14ac:dyDescent="0.3">
      <c r="A636" s="148">
        <v>17.100000000000001</v>
      </c>
      <c r="B636" s="170"/>
      <c r="C636" s="174"/>
      <c r="D636" s="174"/>
      <c r="E636" s="174"/>
      <c r="F636" s="174"/>
      <c r="G636" s="174"/>
      <c r="H636" s="182"/>
      <c r="I636" s="164">
        <v>1066.67</v>
      </c>
      <c r="J636" s="126">
        <v>1455.28</v>
      </c>
    </row>
    <row r="637" spans="1:10" ht="16.5" hidden="1" x14ac:dyDescent="0.3">
      <c r="A637" s="149">
        <v>17.2</v>
      </c>
      <c r="B637" s="171"/>
      <c r="C637" s="175"/>
      <c r="D637" s="175"/>
      <c r="E637" s="175"/>
      <c r="F637" s="175"/>
      <c r="G637" s="175"/>
      <c r="H637" s="140"/>
      <c r="I637" s="130">
        <v>1068.45</v>
      </c>
      <c r="J637" s="120">
        <v>1463.43</v>
      </c>
    </row>
    <row r="638" spans="1:10" ht="16.5" hidden="1" x14ac:dyDescent="0.3">
      <c r="A638" s="149">
        <v>17.3</v>
      </c>
      <c r="B638" s="171"/>
      <c r="C638" s="175"/>
      <c r="D638" s="175"/>
      <c r="E638" s="175"/>
      <c r="F638" s="175"/>
      <c r="G638" s="175"/>
      <c r="H638" s="140"/>
      <c r="I638" s="134">
        <v>1070.23</v>
      </c>
      <c r="J638" s="120">
        <v>1471.58</v>
      </c>
    </row>
    <row r="639" spans="1:10" ht="16.5" hidden="1" x14ac:dyDescent="0.3">
      <c r="A639" s="149">
        <v>17.399999999999999</v>
      </c>
      <c r="B639" s="171"/>
      <c r="C639" s="175"/>
      <c r="D639" s="175"/>
      <c r="E639" s="175"/>
      <c r="F639" s="175"/>
      <c r="G639" s="175"/>
      <c r="H639" s="140"/>
      <c r="I639" s="130">
        <v>1072.01</v>
      </c>
      <c r="J639" s="120">
        <v>1479.73</v>
      </c>
    </row>
    <row r="640" spans="1:10" ht="16.5" hidden="1" x14ac:dyDescent="0.3">
      <c r="A640" s="149">
        <v>17.5</v>
      </c>
      <c r="B640" s="171"/>
      <c r="C640" s="175"/>
      <c r="D640" s="175"/>
      <c r="E640" s="175"/>
      <c r="F640" s="175"/>
      <c r="G640" s="175"/>
      <c r="H640" s="140"/>
      <c r="I640" s="134">
        <v>1073.79</v>
      </c>
      <c r="J640" s="120">
        <v>1487.88</v>
      </c>
    </row>
    <row r="641" spans="1:10" ht="16.5" hidden="1" x14ac:dyDescent="0.3">
      <c r="A641" s="149">
        <v>17.600000000000001</v>
      </c>
      <c r="B641" s="171"/>
      <c r="C641" s="175"/>
      <c r="D641" s="175"/>
      <c r="E641" s="175"/>
      <c r="F641" s="175"/>
      <c r="G641" s="175"/>
      <c r="H641" s="140"/>
      <c r="I641" s="130">
        <v>1075.57</v>
      </c>
      <c r="J641" s="120">
        <v>1496.03</v>
      </c>
    </row>
    <row r="642" spans="1:10" ht="16.5" hidden="1" x14ac:dyDescent="0.3">
      <c r="A642" s="149">
        <v>17.7</v>
      </c>
      <c r="B642" s="171"/>
      <c r="C642" s="175"/>
      <c r="D642" s="175"/>
      <c r="E642" s="175"/>
      <c r="F642" s="175"/>
      <c r="G642" s="175"/>
      <c r="H642" s="140"/>
      <c r="I642" s="134">
        <v>1077.3499999999999</v>
      </c>
      <c r="J642" s="120">
        <v>1504.18</v>
      </c>
    </row>
    <row r="643" spans="1:10" ht="16.5" hidden="1" x14ac:dyDescent="0.3">
      <c r="A643" s="149">
        <v>17.8</v>
      </c>
      <c r="B643" s="171"/>
      <c r="C643" s="175"/>
      <c r="D643" s="175"/>
      <c r="E643" s="175"/>
      <c r="F643" s="175"/>
      <c r="G643" s="175"/>
      <c r="H643" s="140"/>
      <c r="I643" s="130">
        <v>1079.1300000000001</v>
      </c>
      <c r="J643" s="120">
        <v>1512.33</v>
      </c>
    </row>
    <row r="644" spans="1:10" ht="16.5" hidden="1" x14ac:dyDescent="0.3">
      <c r="A644" s="150">
        <v>17.899999999999999</v>
      </c>
      <c r="B644" s="172"/>
      <c r="C644" s="176"/>
      <c r="D644" s="176"/>
      <c r="E644" s="176"/>
      <c r="F644" s="176"/>
      <c r="G644" s="176"/>
      <c r="H644" s="183"/>
      <c r="I644" s="165">
        <v>1080.9100000000001</v>
      </c>
      <c r="J644" s="122">
        <v>1520.48</v>
      </c>
    </row>
    <row r="645" spans="1:10" ht="16.5" hidden="1" x14ac:dyDescent="0.3">
      <c r="A645" s="147">
        <v>18</v>
      </c>
      <c r="B645" s="173"/>
      <c r="C645" s="177"/>
      <c r="D645" s="177"/>
      <c r="E645" s="177"/>
      <c r="F645" s="177"/>
      <c r="G645" s="177"/>
      <c r="H645" s="141"/>
      <c r="I645" s="135">
        <v>1082.72</v>
      </c>
      <c r="J645" s="127">
        <v>1528.67</v>
      </c>
    </row>
    <row r="646" spans="1:10" ht="16.5" hidden="1" x14ac:dyDescent="0.3">
      <c r="A646" s="148">
        <v>18.100000000000001</v>
      </c>
      <c r="B646" s="170"/>
      <c r="C646" s="174"/>
      <c r="D646" s="174"/>
      <c r="E646" s="174"/>
      <c r="F646" s="174"/>
      <c r="G646" s="174"/>
      <c r="H646" s="182"/>
      <c r="I646" s="182"/>
      <c r="J646" s="157">
        <v>1537.25</v>
      </c>
    </row>
    <row r="647" spans="1:10" ht="16.5" hidden="1" x14ac:dyDescent="0.3">
      <c r="A647" s="149">
        <v>18.2</v>
      </c>
      <c r="B647" s="171"/>
      <c r="C647" s="175"/>
      <c r="D647" s="175"/>
      <c r="E647" s="175"/>
      <c r="F647" s="175"/>
      <c r="G647" s="175"/>
      <c r="H647" s="140"/>
      <c r="I647" s="140"/>
      <c r="J647" s="128">
        <v>1545.83</v>
      </c>
    </row>
    <row r="648" spans="1:10" ht="16.5" hidden="1" x14ac:dyDescent="0.3">
      <c r="A648" s="149">
        <v>18.3</v>
      </c>
      <c r="B648" s="171"/>
      <c r="C648" s="175"/>
      <c r="D648" s="175"/>
      <c r="E648" s="175"/>
      <c r="F648" s="175"/>
      <c r="G648" s="175"/>
      <c r="H648" s="140"/>
      <c r="I648" s="140"/>
      <c r="J648" s="128">
        <v>1554.41</v>
      </c>
    </row>
    <row r="649" spans="1:10" ht="16.5" hidden="1" x14ac:dyDescent="0.3">
      <c r="A649" s="149">
        <v>18.399999999999999</v>
      </c>
      <c r="B649" s="171"/>
      <c r="C649" s="175"/>
      <c r="D649" s="175"/>
      <c r="E649" s="175"/>
      <c r="F649" s="175"/>
      <c r="G649" s="175"/>
      <c r="H649" s="140"/>
      <c r="I649" s="140"/>
      <c r="J649" s="128">
        <v>1562.99</v>
      </c>
    </row>
    <row r="650" spans="1:10" ht="16.5" hidden="1" x14ac:dyDescent="0.3">
      <c r="A650" s="149">
        <v>18.5</v>
      </c>
      <c r="B650" s="171"/>
      <c r="C650" s="175"/>
      <c r="D650" s="175"/>
      <c r="E650" s="175"/>
      <c r="F650" s="175"/>
      <c r="G650" s="175"/>
      <c r="H650" s="140"/>
      <c r="I650" s="140"/>
      <c r="J650" s="128">
        <v>1571.57</v>
      </c>
    </row>
    <row r="651" spans="1:10" ht="16.5" hidden="1" x14ac:dyDescent="0.3">
      <c r="A651" s="149">
        <v>18.600000000000001</v>
      </c>
      <c r="B651" s="171"/>
      <c r="C651" s="175"/>
      <c r="D651" s="175"/>
      <c r="E651" s="175"/>
      <c r="F651" s="175"/>
      <c r="G651" s="175"/>
      <c r="H651" s="140"/>
      <c r="I651" s="140"/>
      <c r="J651" s="128">
        <v>1580.15</v>
      </c>
    </row>
    <row r="652" spans="1:10" ht="16.5" hidden="1" x14ac:dyDescent="0.3">
      <c r="A652" s="149">
        <v>18.7</v>
      </c>
      <c r="B652" s="171"/>
      <c r="C652" s="175"/>
      <c r="D652" s="175"/>
      <c r="E652" s="175"/>
      <c r="F652" s="175"/>
      <c r="G652" s="175"/>
      <c r="H652" s="140"/>
      <c r="I652" s="140"/>
      <c r="J652" s="128">
        <v>1588.73</v>
      </c>
    </row>
    <row r="653" spans="1:10" ht="16.5" hidden="1" x14ac:dyDescent="0.3">
      <c r="A653" s="149">
        <v>18.8</v>
      </c>
      <c r="B653" s="171"/>
      <c r="C653" s="175"/>
      <c r="D653" s="175"/>
      <c r="E653" s="175"/>
      <c r="F653" s="175"/>
      <c r="G653" s="175"/>
      <c r="H653" s="140"/>
      <c r="I653" s="140"/>
      <c r="J653" s="128">
        <v>1597.31</v>
      </c>
    </row>
    <row r="654" spans="1:10" ht="16.5" hidden="1" x14ac:dyDescent="0.3">
      <c r="A654" s="150">
        <v>18.899999999999999</v>
      </c>
      <c r="B654" s="172"/>
      <c r="C654" s="176"/>
      <c r="D654" s="176"/>
      <c r="E654" s="176"/>
      <c r="F654" s="176"/>
      <c r="G654" s="176"/>
      <c r="H654" s="183"/>
      <c r="I654" s="183"/>
      <c r="J654" s="158">
        <v>1605.89</v>
      </c>
    </row>
    <row r="655" spans="1:10" ht="16.5" hidden="1" x14ac:dyDescent="0.3">
      <c r="A655" s="147">
        <v>19</v>
      </c>
      <c r="B655" s="173"/>
      <c r="C655" s="177"/>
      <c r="D655" s="177"/>
      <c r="E655" s="177"/>
      <c r="F655" s="177"/>
      <c r="G655" s="177"/>
      <c r="H655" s="141"/>
      <c r="I655" s="141"/>
      <c r="J655" s="127">
        <v>1614.47</v>
      </c>
    </row>
    <row r="656" spans="1:10" ht="16.5" hidden="1" x14ac:dyDescent="0.3">
      <c r="A656" s="148">
        <v>19.100000000000001</v>
      </c>
      <c r="B656" s="170"/>
      <c r="C656" s="174"/>
      <c r="D656" s="174"/>
      <c r="E656" s="174"/>
      <c r="F656" s="174"/>
      <c r="G656" s="174"/>
      <c r="H656" s="182"/>
      <c r="I656" s="182"/>
      <c r="J656" s="157">
        <v>1623.05</v>
      </c>
    </row>
    <row r="657" spans="1:10" ht="16.5" hidden="1" x14ac:dyDescent="0.3">
      <c r="A657" s="149">
        <v>19.2</v>
      </c>
      <c r="B657" s="171"/>
      <c r="C657" s="175"/>
      <c r="D657" s="175"/>
      <c r="E657" s="175"/>
      <c r="F657" s="175"/>
      <c r="G657" s="175"/>
      <c r="H657" s="140"/>
      <c r="I657" s="140"/>
      <c r="J657" s="128">
        <v>1631.63</v>
      </c>
    </row>
    <row r="658" spans="1:10" ht="16.5" hidden="1" x14ac:dyDescent="0.3">
      <c r="A658" s="149">
        <v>19.3</v>
      </c>
      <c r="B658" s="171"/>
      <c r="C658" s="175"/>
      <c r="D658" s="175"/>
      <c r="E658" s="175"/>
      <c r="F658" s="175"/>
      <c r="G658" s="175"/>
      <c r="H658" s="140"/>
      <c r="I658" s="140"/>
      <c r="J658" s="128">
        <v>1640.21</v>
      </c>
    </row>
    <row r="659" spans="1:10" ht="16.5" hidden="1" x14ac:dyDescent="0.3">
      <c r="A659" s="149">
        <v>19.399999999999999</v>
      </c>
      <c r="B659" s="171"/>
      <c r="C659" s="175"/>
      <c r="D659" s="175"/>
      <c r="E659" s="175"/>
      <c r="F659" s="175"/>
      <c r="G659" s="175"/>
      <c r="H659" s="140"/>
      <c r="I659" s="140"/>
      <c r="J659" s="128">
        <v>1648.79</v>
      </c>
    </row>
    <row r="660" spans="1:10" ht="16.5" hidden="1" x14ac:dyDescent="0.3">
      <c r="A660" s="149">
        <v>19.5</v>
      </c>
      <c r="B660" s="171"/>
      <c r="C660" s="175"/>
      <c r="D660" s="175"/>
      <c r="E660" s="175"/>
      <c r="F660" s="175"/>
      <c r="G660" s="175"/>
      <c r="H660" s="140"/>
      <c r="I660" s="140"/>
      <c r="J660" s="128">
        <v>1657.37</v>
      </c>
    </row>
    <row r="661" spans="1:10" ht="16.5" hidden="1" x14ac:dyDescent="0.3">
      <c r="A661" s="149">
        <v>19.600000000000001</v>
      </c>
      <c r="B661" s="171"/>
      <c r="C661" s="175"/>
      <c r="D661" s="175"/>
      <c r="E661" s="175"/>
      <c r="F661" s="175"/>
      <c r="G661" s="175"/>
      <c r="H661" s="140"/>
      <c r="I661" s="140"/>
      <c r="J661" s="128">
        <v>1665.95</v>
      </c>
    </row>
    <row r="662" spans="1:10" ht="16.5" hidden="1" x14ac:dyDescent="0.3">
      <c r="A662" s="149">
        <v>19.7</v>
      </c>
      <c r="B662" s="171"/>
      <c r="C662" s="175"/>
      <c r="D662" s="175"/>
      <c r="E662" s="175"/>
      <c r="F662" s="175"/>
      <c r="G662" s="175"/>
      <c r="H662" s="140"/>
      <c r="I662" s="140"/>
      <c r="J662" s="128">
        <v>1674.53</v>
      </c>
    </row>
    <row r="663" spans="1:10" ht="16.5" hidden="1" x14ac:dyDescent="0.3">
      <c r="A663" s="149">
        <v>19.8</v>
      </c>
      <c r="B663" s="171"/>
      <c r="C663" s="175"/>
      <c r="D663" s="175"/>
      <c r="E663" s="175"/>
      <c r="F663" s="175"/>
      <c r="G663" s="175"/>
      <c r="H663" s="140"/>
      <c r="I663" s="140"/>
      <c r="J663" s="128">
        <v>1683.11</v>
      </c>
    </row>
    <row r="664" spans="1:10" ht="16.5" hidden="1" x14ac:dyDescent="0.3">
      <c r="A664" s="150">
        <v>19.899999999999999</v>
      </c>
      <c r="B664" s="172"/>
      <c r="C664" s="176"/>
      <c r="D664" s="176"/>
      <c r="E664" s="176"/>
      <c r="F664" s="176"/>
      <c r="G664" s="176"/>
      <c r="H664" s="183"/>
      <c r="I664" s="183"/>
      <c r="J664" s="158">
        <v>1691.69</v>
      </c>
    </row>
    <row r="665" spans="1:10" ht="16.5" hidden="1" x14ac:dyDescent="0.3">
      <c r="A665" s="147">
        <v>20</v>
      </c>
      <c r="B665" s="173"/>
      <c r="C665" s="177"/>
      <c r="D665" s="177"/>
      <c r="E665" s="177"/>
      <c r="F665" s="177"/>
      <c r="G665" s="177"/>
      <c r="H665" s="141"/>
      <c r="I665" s="141"/>
      <c r="J665" s="127">
        <v>1700.28</v>
      </c>
    </row>
    <row r="666" spans="1:10" ht="16.5" hidden="1" x14ac:dyDescent="0.3">
      <c r="A666" s="148">
        <v>20.100000000000001</v>
      </c>
      <c r="B666" s="170"/>
      <c r="C666" s="174"/>
      <c r="D666" s="174"/>
      <c r="E666" s="174"/>
      <c r="F666" s="174"/>
      <c r="G666" s="174"/>
      <c r="H666" s="182"/>
      <c r="I666" s="182"/>
      <c r="J666" s="157">
        <v>1704.51</v>
      </c>
    </row>
    <row r="667" spans="1:10" ht="16.5" hidden="1" x14ac:dyDescent="0.3">
      <c r="A667" s="149">
        <v>20.1999999999999</v>
      </c>
      <c r="B667" s="171"/>
      <c r="C667" s="175"/>
      <c r="D667" s="175"/>
      <c r="E667" s="175"/>
      <c r="F667" s="175"/>
      <c r="G667" s="175"/>
      <c r="H667" s="140"/>
      <c r="I667" s="140"/>
      <c r="J667" s="128">
        <v>1708.74</v>
      </c>
    </row>
    <row r="668" spans="1:10" ht="16.5" hidden="1" x14ac:dyDescent="0.3">
      <c r="A668" s="149">
        <v>20.3</v>
      </c>
      <c r="B668" s="171"/>
      <c r="C668" s="175"/>
      <c r="D668" s="175"/>
      <c r="E668" s="175"/>
      <c r="F668" s="175"/>
      <c r="G668" s="175"/>
      <c r="H668" s="140"/>
      <c r="I668" s="140"/>
      <c r="J668" s="128">
        <v>1712.97</v>
      </c>
    </row>
    <row r="669" spans="1:10" ht="16.5" hidden="1" x14ac:dyDescent="0.3">
      <c r="A669" s="149">
        <v>20.399999999999899</v>
      </c>
      <c r="B669" s="171"/>
      <c r="C669" s="175"/>
      <c r="D669" s="175"/>
      <c r="E669" s="175"/>
      <c r="F669" s="175"/>
      <c r="G669" s="175"/>
      <c r="H669" s="140"/>
      <c r="I669" s="140"/>
      <c r="J669" s="128">
        <v>1717.2</v>
      </c>
    </row>
    <row r="670" spans="1:10" ht="16.5" hidden="1" x14ac:dyDescent="0.3">
      <c r="A670" s="149">
        <v>20.499999999999901</v>
      </c>
      <c r="B670" s="171"/>
      <c r="C670" s="175"/>
      <c r="D670" s="175"/>
      <c r="E670" s="175"/>
      <c r="F670" s="175"/>
      <c r="G670" s="175"/>
      <c r="H670" s="140"/>
      <c r="I670" s="140"/>
      <c r="J670" s="128">
        <v>1721.43</v>
      </c>
    </row>
    <row r="671" spans="1:10" ht="16.5" hidden="1" x14ac:dyDescent="0.3">
      <c r="A671" s="149">
        <v>20.599999999999898</v>
      </c>
      <c r="B671" s="171"/>
      <c r="C671" s="175"/>
      <c r="D671" s="175"/>
      <c r="E671" s="175"/>
      <c r="F671" s="175"/>
      <c r="G671" s="175"/>
      <c r="H671" s="140"/>
      <c r="I671" s="140"/>
      <c r="J671" s="128">
        <v>1725.66</v>
      </c>
    </row>
    <row r="672" spans="1:10" ht="16.5" hidden="1" x14ac:dyDescent="0.3">
      <c r="A672" s="149">
        <v>20.6999999999999</v>
      </c>
      <c r="B672" s="171"/>
      <c r="C672" s="175"/>
      <c r="D672" s="175"/>
      <c r="E672" s="175"/>
      <c r="F672" s="175"/>
      <c r="G672" s="175"/>
      <c r="H672" s="140"/>
      <c r="I672" s="140"/>
      <c r="J672" s="128">
        <v>1729.89</v>
      </c>
    </row>
    <row r="673" spans="1:13" ht="16.5" hidden="1" x14ac:dyDescent="0.3">
      <c r="A673" s="149">
        <v>20.799999999999901</v>
      </c>
      <c r="B673" s="171"/>
      <c r="C673" s="175"/>
      <c r="D673" s="175"/>
      <c r="E673" s="175"/>
      <c r="F673" s="175"/>
      <c r="G673" s="175"/>
      <c r="H673" s="140"/>
      <c r="I673" s="140"/>
      <c r="J673" s="128">
        <v>1734.12</v>
      </c>
    </row>
    <row r="674" spans="1:13" ht="16.5" hidden="1" x14ac:dyDescent="0.3">
      <c r="A674" s="150">
        <v>20.899999999999899</v>
      </c>
      <c r="B674" s="172"/>
      <c r="C674" s="176"/>
      <c r="D674" s="176"/>
      <c r="E674" s="176"/>
      <c r="F674" s="176"/>
      <c r="G674" s="176"/>
      <c r="H674" s="183"/>
      <c r="I674" s="183"/>
      <c r="J674" s="158">
        <v>1738.35</v>
      </c>
    </row>
    <row r="675" spans="1:13" ht="16.5" hidden="1" x14ac:dyDescent="0.3">
      <c r="A675" s="147">
        <v>20.999999999999901</v>
      </c>
      <c r="B675" s="173"/>
      <c r="C675" s="177"/>
      <c r="D675" s="177"/>
      <c r="E675" s="177"/>
      <c r="F675" s="177"/>
      <c r="G675" s="177"/>
      <c r="H675" s="141"/>
      <c r="I675" s="141"/>
      <c r="J675" s="127">
        <v>1742.58</v>
      </c>
    </row>
    <row r="676" spans="1:13" ht="16.5" hidden="1" x14ac:dyDescent="0.3">
      <c r="A676" s="148">
        <v>21.099999999999898</v>
      </c>
      <c r="B676" s="170"/>
      <c r="C676" s="174"/>
      <c r="D676" s="174"/>
      <c r="E676" s="174"/>
      <c r="F676" s="174"/>
      <c r="G676" s="174"/>
      <c r="H676" s="182"/>
      <c r="I676" s="182"/>
      <c r="J676" s="157">
        <v>1746.81</v>
      </c>
    </row>
    <row r="677" spans="1:13" ht="16.5" hidden="1" x14ac:dyDescent="0.3">
      <c r="A677" s="149">
        <v>21.1999999999999</v>
      </c>
      <c r="B677" s="171"/>
      <c r="C677" s="175"/>
      <c r="D677" s="175"/>
      <c r="E677" s="175"/>
      <c r="F677" s="175"/>
      <c r="G677" s="175"/>
      <c r="H677" s="140"/>
      <c r="I677" s="140"/>
      <c r="J677" s="128">
        <v>1751.04</v>
      </c>
    </row>
    <row r="678" spans="1:13" ht="16.5" hidden="1" x14ac:dyDescent="0.3">
      <c r="A678" s="149">
        <v>21.299999999999901</v>
      </c>
      <c r="B678" s="171"/>
      <c r="C678" s="175"/>
      <c r="D678" s="175"/>
      <c r="E678" s="175"/>
      <c r="F678" s="175"/>
      <c r="G678" s="175"/>
      <c r="H678" s="140"/>
      <c r="I678" s="140"/>
      <c r="J678" s="128">
        <v>1755.27</v>
      </c>
    </row>
    <row r="679" spans="1:13" ht="16.5" hidden="1" x14ac:dyDescent="0.3">
      <c r="A679" s="149">
        <v>21.399999999999899</v>
      </c>
      <c r="B679" s="171"/>
      <c r="C679" s="175"/>
      <c r="D679" s="175"/>
      <c r="E679" s="175"/>
      <c r="F679" s="175"/>
      <c r="G679" s="175"/>
      <c r="H679" s="140"/>
      <c r="I679" s="140"/>
      <c r="J679" s="128">
        <v>1759.5</v>
      </c>
    </row>
    <row r="680" spans="1:13" ht="16.5" hidden="1" x14ac:dyDescent="0.3">
      <c r="A680" s="149">
        <v>21.499999999999901</v>
      </c>
      <c r="B680" s="171"/>
      <c r="C680" s="175"/>
      <c r="D680" s="175"/>
      <c r="E680" s="175"/>
      <c r="F680" s="175"/>
      <c r="G680" s="175"/>
      <c r="H680" s="140"/>
      <c r="I680" s="140"/>
      <c r="J680" s="128">
        <v>1763.73</v>
      </c>
    </row>
    <row r="681" spans="1:13" ht="16.5" hidden="1" x14ac:dyDescent="0.3">
      <c r="A681" s="149">
        <v>21.599999999999898</v>
      </c>
      <c r="B681" s="171"/>
      <c r="C681" s="175"/>
      <c r="D681" s="175"/>
      <c r="E681" s="175"/>
      <c r="F681" s="175"/>
      <c r="G681" s="175"/>
      <c r="H681" s="140"/>
      <c r="I681" s="140"/>
      <c r="J681" s="128">
        <v>1767.96</v>
      </c>
    </row>
    <row r="682" spans="1:13" ht="16.5" hidden="1" x14ac:dyDescent="0.3">
      <c r="A682" s="149">
        <v>21.6999999999999</v>
      </c>
      <c r="B682" s="171"/>
      <c r="C682" s="175"/>
      <c r="D682" s="175"/>
      <c r="E682" s="175"/>
      <c r="F682" s="175"/>
      <c r="G682" s="175"/>
      <c r="H682" s="140"/>
      <c r="I682" s="140"/>
      <c r="J682" s="128">
        <v>1772.19</v>
      </c>
    </row>
    <row r="683" spans="1:13" ht="16.5" hidden="1" x14ac:dyDescent="0.3">
      <c r="A683" s="149">
        <v>21.799999999999901</v>
      </c>
      <c r="B683" s="171"/>
      <c r="C683" s="175"/>
      <c r="D683" s="175"/>
      <c r="E683" s="175"/>
      <c r="F683" s="175"/>
      <c r="G683" s="175"/>
      <c r="H683" s="140"/>
      <c r="I683" s="140"/>
      <c r="J683" s="128">
        <v>1776.42</v>
      </c>
    </row>
    <row r="684" spans="1:13" ht="16.5" hidden="1" x14ac:dyDescent="0.3">
      <c r="A684" s="150">
        <v>21.899999999999899</v>
      </c>
      <c r="B684" s="172"/>
      <c r="C684" s="176"/>
      <c r="D684" s="176"/>
      <c r="E684" s="176"/>
      <c r="F684" s="176"/>
      <c r="G684" s="176"/>
      <c r="H684" s="183"/>
      <c r="I684" s="183"/>
      <c r="J684" s="158">
        <v>1780.65</v>
      </c>
    </row>
    <row r="685" spans="1:13" ht="16.5" hidden="1" x14ac:dyDescent="0.3">
      <c r="A685" s="147">
        <v>21.999999999999901</v>
      </c>
      <c r="B685" s="173"/>
      <c r="C685" s="177"/>
      <c r="D685" s="177"/>
      <c r="E685" s="177"/>
      <c r="F685" s="177"/>
      <c r="G685" s="177"/>
      <c r="H685" s="141"/>
      <c r="I685" s="141"/>
      <c r="J685" s="127">
        <v>1784.91</v>
      </c>
    </row>
    <row r="686" spans="1:13" ht="9.9499999999999993" customHeight="1" thickBot="1" x14ac:dyDescent="0.3"/>
    <row r="687" spans="1:13" ht="30" customHeight="1" thickBot="1" x14ac:dyDescent="0.3">
      <c r="A687" s="14" t="s">
        <v>21</v>
      </c>
      <c r="B687" s="360" t="s">
        <v>22</v>
      </c>
      <c r="C687" s="361"/>
      <c r="D687" s="361"/>
      <c r="E687" s="361"/>
      <c r="F687" s="361"/>
      <c r="G687" s="361"/>
      <c r="H687" s="361"/>
      <c r="I687" s="361"/>
      <c r="J687" s="361"/>
      <c r="K687" s="362"/>
      <c r="L687" s="286"/>
      <c r="M687" s="287"/>
    </row>
    <row r="688" spans="1:13" ht="16.5" thickBot="1" x14ac:dyDescent="0.3">
      <c r="A688" s="343" t="s">
        <v>20</v>
      </c>
      <c r="B688" s="233">
        <v>1721750</v>
      </c>
      <c r="C688" s="15">
        <v>1721759</v>
      </c>
      <c r="D688" s="4">
        <v>1721751</v>
      </c>
      <c r="E688" s="15">
        <v>1721752</v>
      </c>
      <c r="F688" s="15"/>
      <c r="G688" s="15"/>
      <c r="H688" s="15"/>
      <c r="I688" s="15"/>
      <c r="J688" s="15"/>
      <c r="K688" s="283"/>
      <c r="L688" s="288"/>
      <c r="M688" s="289"/>
    </row>
    <row r="689" spans="1:13" ht="24.75" customHeight="1" thickBot="1" x14ac:dyDescent="0.3">
      <c r="A689" s="209" t="s">
        <v>0</v>
      </c>
      <c r="B689" s="233" t="s">
        <v>12</v>
      </c>
      <c r="C689" s="15" t="s">
        <v>15</v>
      </c>
      <c r="D689" s="4">
        <v>15</v>
      </c>
      <c r="E689" s="15">
        <v>20</v>
      </c>
      <c r="F689" s="15"/>
      <c r="G689" s="15"/>
      <c r="H689" s="15"/>
      <c r="I689" s="15"/>
      <c r="J689" s="15"/>
      <c r="K689" s="283"/>
      <c r="L689" s="288"/>
      <c r="M689" s="289"/>
    </row>
    <row r="690" spans="1:13" ht="49.5" customHeight="1" thickBot="1" x14ac:dyDescent="0.3">
      <c r="A690" s="20" t="s">
        <v>6</v>
      </c>
      <c r="B690" s="322" t="e">
        <f>IF($A$694&gt;B692,"#NV",(LOOKUP($A$694,B695:B703,$A695:$A703)+B695))+0.5</f>
        <v>#DIV/0!</v>
      </c>
      <c r="C690" s="329" t="e">
        <f>IF($A$694&gt;C692,"#NV",(LOOKUP($A$694,C695:C703,$A695:$A703)+C695))+0.5</f>
        <v>#DIV/0!</v>
      </c>
      <c r="D690" s="322" t="e">
        <f>IF($A$694&gt;D692,"#NV",(LOOKUP($A$694,D695:D703,$A695:$A703)+D695))+0.5</f>
        <v>#DIV/0!</v>
      </c>
      <c r="E690" s="329" t="e">
        <f>IF($A$694&gt;E692,"#NV",(LOOKUP($A$694,E695:E703,$A695:$A703)+E695))+0.5</f>
        <v>#DIV/0!</v>
      </c>
      <c r="F690" s="308"/>
      <c r="G690" s="308"/>
      <c r="H690" s="308"/>
      <c r="I690" s="308"/>
      <c r="J690" s="308"/>
      <c r="K690" s="283"/>
      <c r="L690" s="288"/>
      <c r="M690" s="289"/>
    </row>
    <row r="691" spans="1:13" ht="41.25" thickBot="1" x14ac:dyDescent="0.3">
      <c r="A691" s="211" t="s">
        <v>18</v>
      </c>
      <c r="B691" s="334">
        <f>($L$5*4000)/(PI()*16^2)</f>
        <v>0</v>
      </c>
      <c r="C691" s="313">
        <f>($L$5*4000)/(PI()*16^2)</f>
        <v>0</v>
      </c>
      <c r="D691" s="314">
        <f>($L$5*4000)/(PI()*16^2)</f>
        <v>0</v>
      </c>
      <c r="E691" s="313">
        <f>($L$5*4000)/(PI()*21.6^2)</f>
        <v>0</v>
      </c>
      <c r="F691" s="346"/>
      <c r="G691" s="346"/>
      <c r="H691" s="346"/>
      <c r="I691" s="346"/>
      <c r="J691" s="345"/>
      <c r="K691" s="283"/>
      <c r="L691" s="288"/>
      <c r="M691" s="289"/>
    </row>
    <row r="692" spans="1:13" ht="16.5" thickBot="1" x14ac:dyDescent="0.3">
      <c r="A692" s="212" t="s">
        <v>1</v>
      </c>
      <c r="B692" s="315">
        <v>0.45</v>
      </c>
      <c r="C692" s="316">
        <v>0.9</v>
      </c>
      <c r="D692" s="317">
        <v>1.7</v>
      </c>
      <c r="E692" s="316">
        <v>3.4</v>
      </c>
      <c r="F692" s="316"/>
      <c r="G692" s="316"/>
      <c r="H692" s="316"/>
      <c r="I692" s="316"/>
      <c r="J692" s="316"/>
      <c r="K692" s="283"/>
      <c r="L692" s="290"/>
      <c r="M692" s="291"/>
    </row>
    <row r="693" spans="1:13" ht="16.5" hidden="1" thickBot="1" x14ac:dyDescent="0.3">
      <c r="B693" s="349">
        <v>1</v>
      </c>
      <c r="C693" s="351">
        <v>1</v>
      </c>
      <c r="D693" s="351">
        <v>1</v>
      </c>
      <c r="E693" s="352">
        <v>1</v>
      </c>
      <c r="F693" s="348"/>
      <c r="G693" s="348"/>
      <c r="H693" s="348"/>
      <c r="I693" s="348"/>
    </row>
    <row r="694" spans="1:13" ht="24.75" hidden="1" thickBot="1" x14ac:dyDescent="0.3">
      <c r="A694" s="25" t="e">
        <f>(($A$5/1000)/(SQRT($A$3/100)))</f>
        <v>#DIV/0!</v>
      </c>
    </row>
    <row r="695" spans="1:13" hidden="1" x14ac:dyDescent="0.25">
      <c r="A695" s="350">
        <v>1</v>
      </c>
      <c r="B695">
        <v>0.15</v>
      </c>
      <c r="C695">
        <v>0.3</v>
      </c>
      <c r="D695">
        <v>0.6</v>
      </c>
      <c r="E695">
        <v>0.8</v>
      </c>
    </row>
    <row r="696" spans="1:13" hidden="1" x14ac:dyDescent="0.25">
      <c r="A696" s="350">
        <v>2</v>
      </c>
      <c r="B696">
        <v>0.23</v>
      </c>
      <c r="C696">
        <v>0.42</v>
      </c>
      <c r="D696">
        <v>0.8</v>
      </c>
      <c r="E696">
        <v>1.7</v>
      </c>
    </row>
    <row r="697" spans="1:13" hidden="1" x14ac:dyDescent="0.25">
      <c r="A697" s="350">
        <v>3</v>
      </c>
      <c r="B697">
        <v>0.31</v>
      </c>
      <c r="C697">
        <v>0.53</v>
      </c>
      <c r="D697">
        <v>1</v>
      </c>
      <c r="E697">
        <v>2.4</v>
      </c>
    </row>
    <row r="698" spans="1:13" hidden="1" x14ac:dyDescent="0.25">
      <c r="A698" s="350">
        <v>4</v>
      </c>
      <c r="B698">
        <v>0.36</v>
      </c>
      <c r="C698">
        <v>0.66</v>
      </c>
      <c r="D698">
        <v>1.1499999999999999</v>
      </c>
      <c r="E698">
        <v>2.8</v>
      </c>
    </row>
    <row r="699" spans="1:13" hidden="1" x14ac:dyDescent="0.25">
      <c r="A699" s="350">
        <v>5</v>
      </c>
      <c r="B699">
        <v>0.41</v>
      </c>
      <c r="C699">
        <v>0.78</v>
      </c>
      <c r="D699">
        <v>1.8</v>
      </c>
      <c r="E699">
        <v>3.1</v>
      </c>
    </row>
    <row r="700" spans="1:13" hidden="1" x14ac:dyDescent="0.25">
      <c r="A700" s="350">
        <v>6</v>
      </c>
      <c r="B700">
        <v>0.45</v>
      </c>
      <c r="C700">
        <v>0.88</v>
      </c>
      <c r="D700">
        <v>2</v>
      </c>
      <c r="E700">
        <v>3.4</v>
      </c>
    </row>
    <row r="701" spans="1:13" x14ac:dyDescent="0.25">
      <c r="A701" s="354" t="s">
        <v>23</v>
      </c>
      <c r="B701" s="354"/>
      <c r="C701" s="354"/>
      <c r="D701" s="354"/>
    </row>
    <row r="702" spans="1:13" x14ac:dyDescent="0.25">
      <c r="A702" s="355" t="s">
        <v>24</v>
      </c>
      <c r="B702" s="355"/>
      <c r="C702" s="355"/>
      <c r="D702" s="355"/>
      <c r="E702" s="355"/>
      <c r="F702" s="355"/>
      <c r="G702" s="355"/>
      <c r="H702" s="355"/>
      <c r="I702" s="355"/>
      <c r="J702" s="355"/>
      <c r="K702" s="355"/>
      <c r="L702" s="355"/>
      <c r="M702" s="355"/>
    </row>
    <row r="703" spans="1:13" x14ac:dyDescent="0.25">
      <c r="A703" s="355"/>
      <c r="B703" s="355"/>
      <c r="C703" s="355"/>
      <c r="D703" s="355"/>
      <c r="E703" s="355"/>
      <c r="F703" s="355"/>
      <c r="G703" s="355"/>
      <c r="H703" s="355"/>
      <c r="I703" s="355"/>
      <c r="J703" s="355"/>
      <c r="K703" s="355"/>
      <c r="L703" s="355"/>
      <c r="M703" s="355"/>
    </row>
    <row r="704" spans="1:13" x14ac:dyDescent="0.25">
      <c r="A704" s="353"/>
      <c r="B704" s="353"/>
      <c r="C704" s="353"/>
      <c r="D704" s="353"/>
      <c r="E704" s="353"/>
      <c r="F704" s="353"/>
      <c r="G704" s="353"/>
      <c r="H704" s="353"/>
      <c r="I704" s="353"/>
      <c r="J704" s="353"/>
      <c r="K704" s="353"/>
      <c r="L704" s="353"/>
      <c r="M704" s="353"/>
    </row>
    <row r="705" spans="1:13" x14ac:dyDescent="0.25">
      <c r="A705" s="356" t="s">
        <v>25</v>
      </c>
      <c r="B705" s="356"/>
      <c r="C705" s="356"/>
      <c r="D705" s="356"/>
      <c r="E705" s="356"/>
      <c r="F705" s="356"/>
      <c r="G705" s="356"/>
      <c r="H705" s="356"/>
      <c r="I705" s="356"/>
      <c r="J705" s="356"/>
      <c r="K705" s="356"/>
      <c r="L705" s="356"/>
      <c r="M705" s="356"/>
    </row>
    <row r="706" spans="1:13" x14ac:dyDescent="0.25">
      <c r="A706" s="356"/>
      <c r="B706" s="356"/>
      <c r="C706" s="356"/>
      <c r="D706" s="356"/>
      <c r="E706" s="356"/>
      <c r="F706" s="356"/>
      <c r="G706" s="356"/>
      <c r="H706" s="356"/>
      <c r="I706" s="356"/>
      <c r="J706" s="356"/>
      <c r="K706" s="356"/>
      <c r="L706" s="356"/>
      <c r="M706" s="356"/>
    </row>
    <row r="707" spans="1:13" x14ac:dyDescent="0.25">
      <c r="A707" s="356"/>
      <c r="B707" s="356"/>
      <c r="C707" s="356"/>
      <c r="D707" s="356"/>
      <c r="E707" s="356"/>
      <c r="F707" s="356"/>
      <c r="G707" s="356"/>
      <c r="H707" s="356"/>
      <c r="I707" s="356"/>
      <c r="J707" s="356"/>
      <c r="K707" s="356"/>
      <c r="L707" s="356"/>
      <c r="M707" s="356"/>
    </row>
    <row r="708" spans="1:13" x14ac:dyDescent="0.25">
      <c r="A708" s="356"/>
      <c r="B708" s="356"/>
      <c r="C708" s="356"/>
      <c r="D708" s="356"/>
      <c r="E708" s="356"/>
      <c r="F708" s="356"/>
      <c r="G708" s="356"/>
      <c r="H708" s="356"/>
      <c r="I708" s="356"/>
      <c r="J708" s="356"/>
      <c r="K708" s="356"/>
      <c r="L708" s="356"/>
      <c r="M708" s="356"/>
    </row>
    <row r="709" spans="1:13" x14ac:dyDescent="0.25">
      <c r="A709" s="356"/>
      <c r="B709" s="356"/>
      <c r="C709" s="356"/>
      <c r="D709" s="356"/>
      <c r="E709" s="356"/>
      <c r="F709" s="356"/>
      <c r="G709" s="356"/>
      <c r="H709" s="356"/>
      <c r="I709" s="356"/>
      <c r="J709" s="356"/>
      <c r="K709" s="356"/>
      <c r="L709" s="356"/>
      <c r="M709" s="356"/>
    </row>
    <row r="710" spans="1:13" x14ac:dyDescent="0.25">
      <c r="A710" s="356" t="s">
        <v>26</v>
      </c>
      <c r="B710" s="356"/>
      <c r="C710" s="356"/>
      <c r="D710" s="356"/>
      <c r="E710" s="356"/>
      <c r="F710" s="356"/>
      <c r="G710" s="356"/>
      <c r="H710" s="356"/>
      <c r="I710" s="356"/>
      <c r="J710" s="356"/>
      <c r="K710" s="356"/>
      <c r="L710" s="356"/>
      <c r="M710" s="356"/>
    </row>
    <row r="711" spans="1:13" x14ac:dyDescent="0.25">
      <c r="A711" s="356"/>
      <c r="B711" s="356"/>
      <c r="C711" s="356"/>
      <c r="D711" s="356"/>
      <c r="E711" s="356"/>
      <c r="F711" s="356"/>
      <c r="G711" s="356"/>
      <c r="H711" s="356"/>
      <c r="I711" s="356"/>
      <c r="J711" s="356"/>
      <c r="K711" s="356"/>
      <c r="L711" s="356"/>
      <c r="M711" s="356"/>
    </row>
  </sheetData>
  <sheetProtection password="C7B8" sheet="1"/>
  <mergeCells count="14">
    <mergeCell ref="A701:D701"/>
    <mergeCell ref="A702:M703"/>
    <mergeCell ref="A705:M709"/>
    <mergeCell ref="A710:M711"/>
    <mergeCell ref="A2:L2"/>
    <mergeCell ref="B3:D3"/>
    <mergeCell ref="B5:D5"/>
    <mergeCell ref="B462:K462"/>
    <mergeCell ref="B8:K8"/>
    <mergeCell ref="B108:K108"/>
    <mergeCell ref="B182:K182"/>
    <mergeCell ref="B277:K277"/>
    <mergeCell ref="B164:K164"/>
    <mergeCell ref="B687:K687"/>
  </mergeCells>
  <phoneticPr fontId="17" type="noConversion"/>
  <printOptions horizontalCentered="1"/>
  <pageMargins left="0.27" right="0.31" top="0.33" bottom="0.43" header="0.21" footer="0.19"/>
  <pageSetup paperSize="9" orientation="landscape" r:id="rId1"/>
  <headerFooter alignWithMargins="0">
    <oddFooter>&amp;C&amp;P/&amp;N</oddFooter>
  </headerFooter>
  <cellWatches>
    <cellWatch r="B8"/>
  </cellWatches>
  <drawing r:id="rId2"/>
  <legacyDrawing r:id="rId3"/>
  <controls>
    <mc:AlternateContent xmlns:mc="http://schemas.openxmlformats.org/markup-compatibility/2006">
      <mc:Choice Requires="x14">
        <control shapeId="2060" r:id="rId4" name="CheckBox1">
          <controlPr defaultSize="0" autoLine="0" r:id="rId5">
            <anchor moveWithCells="1">
              <from>
                <xdr:col>8</xdr:col>
                <xdr:colOff>581025</xdr:colOff>
                <xdr:row>7</xdr:row>
                <xdr:rowOff>47625</xdr:rowOff>
              </from>
              <to>
                <xdr:col>10</xdr:col>
                <xdr:colOff>600075</xdr:colOff>
                <xdr:row>7</xdr:row>
                <xdr:rowOff>333375</xdr:rowOff>
              </to>
            </anchor>
          </controlPr>
        </control>
      </mc:Choice>
      <mc:Fallback>
        <control shapeId="2060" r:id="rId4" name="CheckBox1"/>
      </mc:Fallback>
    </mc:AlternateContent>
    <mc:AlternateContent xmlns:mc="http://schemas.openxmlformats.org/markup-compatibility/2006">
      <mc:Choice Requires="x14">
        <control shapeId="2061" r:id="rId6" name="CheckBox2">
          <controlPr defaultSize="0" autoLine="0" r:id="rId7">
            <anchor moveWithCells="1">
              <from>
                <xdr:col>8</xdr:col>
                <xdr:colOff>581025</xdr:colOff>
                <xdr:row>107</xdr:row>
                <xdr:rowOff>47625</xdr:rowOff>
              </from>
              <to>
                <xdr:col>10</xdr:col>
                <xdr:colOff>600075</xdr:colOff>
                <xdr:row>107</xdr:row>
                <xdr:rowOff>333375</xdr:rowOff>
              </to>
            </anchor>
          </controlPr>
        </control>
      </mc:Choice>
      <mc:Fallback>
        <control shapeId="2061" r:id="rId6" name="CheckBox2"/>
      </mc:Fallback>
    </mc:AlternateContent>
    <mc:AlternateContent xmlns:mc="http://schemas.openxmlformats.org/markup-compatibility/2006">
      <mc:Choice Requires="x14">
        <control shapeId="2062" r:id="rId8" name="CheckBox3">
          <controlPr defaultSize="0" autoLine="0" r:id="rId9">
            <anchor moveWithCells="1">
              <from>
                <xdr:col>8</xdr:col>
                <xdr:colOff>581025</xdr:colOff>
                <xdr:row>163</xdr:row>
                <xdr:rowOff>47625</xdr:rowOff>
              </from>
              <to>
                <xdr:col>10</xdr:col>
                <xdr:colOff>600075</xdr:colOff>
                <xdr:row>163</xdr:row>
                <xdr:rowOff>333375</xdr:rowOff>
              </to>
            </anchor>
          </controlPr>
        </control>
      </mc:Choice>
      <mc:Fallback>
        <control shapeId="2062" r:id="rId8" name="CheckBox3"/>
      </mc:Fallback>
    </mc:AlternateContent>
    <mc:AlternateContent xmlns:mc="http://schemas.openxmlformats.org/markup-compatibility/2006">
      <mc:Choice Requires="x14">
        <control shapeId="2063" r:id="rId10" name="CheckBox4">
          <controlPr defaultSize="0" autoLine="0" r:id="rId11">
            <anchor moveWithCells="1">
              <from>
                <xdr:col>8</xdr:col>
                <xdr:colOff>590550</xdr:colOff>
                <xdr:row>181</xdr:row>
                <xdr:rowOff>47625</xdr:rowOff>
              </from>
              <to>
                <xdr:col>10</xdr:col>
                <xdr:colOff>609600</xdr:colOff>
                <xdr:row>181</xdr:row>
                <xdr:rowOff>333375</xdr:rowOff>
              </to>
            </anchor>
          </controlPr>
        </control>
      </mc:Choice>
      <mc:Fallback>
        <control shapeId="2063" r:id="rId10" name="CheckBox4"/>
      </mc:Fallback>
    </mc:AlternateContent>
    <mc:AlternateContent xmlns:mc="http://schemas.openxmlformats.org/markup-compatibility/2006">
      <mc:Choice Requires="x14">
        <control shapeId="2064" r:id="rId12" name="CheckBox5">
          <controlPr defaultSize="0" autoLine="0" r:id="rId13">
            <anchor moveWithCells="1">
              <from>
                <xdr:col>8</xdr:col>
                <xdr:colOff>590550</xdr:colOff>
                <xdr:row>276</xdr:row>
                <xdr:rowOff>47625</xdr:rowOff>
              </from>
              <to>
                <xdr:col>10</xdr:col>
                <xdr:colOff>609600</xdr:colOff>
                <xdr:row>276</xdr:row>
                <xdr:rowOff>333375</xdr:rowOff>
              </to>
            </anchor>
          </controlPr>
        </control>
      </mc:Choice>
      <mc:Fallback>
        <control shapeId="2064" r:id="rId12" name="CheckBox5"/>
      </mc:Fallback>
    </mc:AlternateContent>
    <mc:AlternateContent xmlns:mc="http://schemas.openxmlformats.org/markup-compatibility/2006">
      <mc:Choice Requires="x14">
        <control shapeId="2065" r:id="rId14" name="CheckBox6">
          <controlPr defaultSize="0" autoLine="0" r:id="rId15">
            <anchor moveWithCells="1">
              <from>
                <xdr:col>8</xdr:col>
                <xdr:colOff>590550</xdr:colOff>
                <xdr:row>461</xdr:row>
                <xdr:rowOff>47625</xdr:rowOff>
              </from>
              <to>
                <xdr:col>10</xdr:col>
                <xdr:colOff>609600</xdr:colOff>
                <xdr:row>461</xdr:row>
                <xdr:rowOff>333375</xdr:rowOff>
              </to>
            </anchor>
          </controlPr>
        </control>
      </mc:Choice>
      <mc:Fallback>
        <control shapeId="2065" r:id="rId14" name="CheckBox6"/>
      </mc:Fallback>
    </mc:AlternateContent>
    <mc:AlternateContent xmlns:mc="http://schemas.openxmlformats.org/markup-compatibility/2006">
      <mc:Choice Requires="x14">
        <control shapeId="2066" r:id="rId16" name="CheckBox7">
          <controlPr defaultSize="0" autoLine="0" r:id="rId17">
            <anchor moveWithCells="1">
              <from>
                <xdr:col>8</xdr:col>
                <xdr:colOff>590550</xdr:colOff>
                <xdr:row>686</xdr:row>
                <xdr:rowOff>47625</xdr:rowOff>
              </from>
              <to>
                <xdr:col>10</xdr:col>
                <xdr:colOff>609600</xdr:colOff>
                <xdr:row>686</xdr:row>
                <xdr:rowOff>333375</xdr:rowOff>
              </to>
            </anchor>
          </controlPr>
        </control>
      </mc:Choice>
      <mc:Fallback>
        <control shapeId="2066" r:id="rId16" name="CheckBox7"/>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Stromax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dc:creator>
  <cp:lastModifiedBy>Bogdan</cp:lastModifiedBy>
  <cp:lastPrinted>2016-07-23T08:02:12Z</cp:lastPrinted>
  <dcterms:created xsi:type="dcterms:W3CDTF">2001-01-18T08:19:02Z</dcterms:created>
  <dcterms:modified xsi:type="dcterms:W3CDTF">2017-06-19T17:21:26Z</dcterms:modified>
</cp:coreProperties>
</file>